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480" windowHeight="11025" activeTab="1"/>
  </bookViews>
  <sheets>
    <sheet name="Extended Trial Balance" sheetId="7" r:id="rId1"/>
    <sheet name="Draft Balance Sheet" sheetId="9" r:id="rId2"/>
    <sheet name="Draft P&amp;L Account" sheetId="8" r:id="rId3"/>
    <sheet name="Membership Pd In Advance" sheetId="12" r:id="rId4"/>
    <sheet name="Accruals" sheetId="10" r:id="rId5"/>
    <sheet name="£GBP Cash Book 1-1-14-31-12-14" sheetId="4" r:id="rId6"/>
    <sheet name="Euro Cash Book 1-1-14-31-12-14" sheetId="6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H43" i="7"/>
  <c r="H42"/>
  <c r="H41"/>
  <c r="H40"/>
  <c r="K15" i="10"/>
  <c r="L15"/>
  <c r="C15"/>
  <c r="E15" s="1"/>
  <c r="E16"/>
  <c r="E17"/>
  <c r="E18"/>
  <c r="E19"/>
  <c r="E20"/>
  <c r="E21"/>
  <c r="K14"/>
  <c r="K25"/>
  <c r="L25"/>
  <c r="M25"/>
  <c r="N25"/>
  <c r="C13"/>
  <c r="C14"/>
  <c r="H27" i="7"/>
  <c r="I20"/>
  <c r="F21" i="12"/>
  <c r="F20"/>
  <c r="E19"/>
  <c r="F19" s="1"/>
  <c r="E18"/>
  <c r="F18"/>
  <c r="F17"/>
  <c r="E17"/>
  <c r="F16"/>
  <c r="E16"/>
  <c r="F15"/>
  <c r="E15"/>
  <c r="E14"/>
  <c r="F14"/>
  <c r="E13"/>
  <c r="F13"/>
  <c r="E12"/>
  <c r="F12"/>
  <c r="E11"/>
  <c r="F11"/>
  <c r="F10"/>
  <c r="E10"/>
  <c r="F9"/>
  <c r="E9"/>
  <c r="E8"/>
  <c r="F8"/>
  <c r="E7"/>
  <c r="F7"/>
  <c r="F25" s="1"/>
  <c r="H51" i="7"/>
  <c r="H35"/>
  <c r="H46"/>
  <c r="H45"/>
  <c r="H50"/>
  <c r="H56"/>
  <c r="H47"/>
  <c r="H39"/>
  <c r="S25" i="10"/>
  <c r="R25"/>
  <c r="Q25"/>
  <c r="P25"/>
  <c r="O25"/>
  <c r="H54" i="7" s="1"/>
  <c r="J25" i="10"/>
  <c r="I25"/>
  <c r="H44" i="7" s="1"/>
  <c r="H25" i="10"/>
  <c r="G25"/>
  <c r="F25"/>
  <c r="I19" i="7" s="1"/>
  <c r="E14" i="10"/>
  <c r="E13"/>
  <c r="E12"/>
  <c r="E11"/>
  <c r="E10"/>
  <c r="G28" l="1"/>
  <c r="E25"/>
  <c r="E8" i="8" l="1"/>
  <c r="A21" i="9"/>
  <c r="L20" i="7"/>
  <c r="M20"/>
  <c r="B21" i="9" s="1"/>
  <c r="A35" i="8"/>
  <c r="V59" i="6"/>
  <c r="AF110" i="4"/>
  <c r="D55" i="7" s="1"/>
  <c r="E157" i="6"/>
  <c r="L55" i="7" l="1"/>
  <c r="M55"/>
  <c r="AE110" i="4"/>
  <c r="D56" i="7" s="1"/>
  <c r="B35" i="8" l="1"/>
  <c r="E23" i="9"/>
  <c r="E18"/>
  <c r="E40" i="8"/>
  <c r="E15"/>
  <c r="AD110" i="4"/>
  <c r="D35" i="7" s="1"/>
  <c r="AJ111" i="6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5"/>
  <c r="AJ146"/>
  <c r="M11" i="7"/>
  <c r="M18"/>
  <c r="M21"/>
  <c r="M22"/>
  <c r="M23"/>
  <c r="M24"/>
  <c r="M25"/>
  <c r="M26"/>
  <c r="M33"/>
  <c r="M34"/>
  <c r="M37"/>
  <c r="M48"/>
  <c r="M49"/>
  <c r="M57"/>
  <c r="L18"/>
  <c r="L21"/>
  <c r="L22"/>
  <c r="L23"/>
  <c r="L24"/>
  <c r="L25"/>
  <c r="L26"/>
  <c r="L33"/>
  <c r="L34"/>
  <c r="L37"/>
  <c r="L48"/>
  <c r="L49"/>
  <c r="L57"/>
  <c r="C27" i="9"/>
  <c r="T110" i="4"/>
  <c r="D38" i="7" s="1"/>
  <c r="L38" s="1"/>
  <c r="E43" i="8" l="1"/>
  <c r="F24" i="9"/>
  <c r="F30" s="1"/>
  <c r="M35" i="7"/>
  <c r="L35"/>
  <c r="M38"/>
  <c r="B21" i="8" s="1"/>
  <c r="AG144" i="6"/>
  <c r="F56" i="7" s="1"/>
  <c r="AC144" i="6"/>
  <c r="F46" i="7" s="1"/>
  <c r="V144" i="6"/>
  <c r="F41" i="7" s="1"/>
  <c r="AD144" i="6"/>
  <c r="F50" i="7" s="1"/>
  <c r="AF144" i="6"/>
  <c r="F54" i="7" s="1"/>
  <c r="L11"/>
  <c r="B11" i="9" s="1"/>
  <c r="X110" i="4"/>
  <c r="D43" i="7" s="1"/>
  <c r="X144" i="6"/>
  <c r="F43" i="7" s="1"/>
  <c r="V110" i="4"/>
  <c r="D41" i="7" s="1"/>
  <c r="W144" i="6"/>
  <c r="F42" i="7" s="1"/>
  <c r="Y144" i="6"/>
  <c r="W110" i="4"/>
  <c r="D42" i="7" s="1"/>
  <c r="Y110" i="4"/>
  <c r="D44" i="7" s="1"/>
  <c r="M10"/>
  <c r="B20" i="8"/>
  <c r="AB110" i="4"/>
  <c r="M110"/>
  <c r="E17" i="7" s="1"/>
  <c r="C61"/>
  <c r="J61"/>
  <c r="K61"/>
  <c r="B61"/>
  <c r="AE144" i="6"/>
  <c r="F17" i="7" s="1"/>
  <c r="M144" i="6"/>
  <c r="G17" i="7" s="1"/>
  <c r="L110" i="4"/>
  <c r="E32" i="7" s="1"/>
  <c r="AA110" i="4"/>
  <c r="D51" i="7" s="1"/>
  <c r="AC110" i="4"/>
  <c r="D54" i="7" s="1"/>
  <c r="L10"/>
  <c r="B27" i="8"/>
  <c r="B28"/>
  <c r="M7" i="7"/>
  <c r="L7"/>
  <c r="AB144" i="6"/>
  <c r="F52" i="7" s="1"/>
  <c r="AA144" i="6"/>
  <c r="F51" i="7" s="1"/>
  <c r="AH144" i="6"/>
  <c r="F58" i="7" s="1"/>
  <c r="Z144" i="6"/>
  <c r="F53" i="7" s="1"/>
  <c r="U144" i="6"/>
  <c r="T144"/>
  <c r="F39" i="7" s="1"/>
  <c r="S144" i="6"/>
  <c r="F36" i="7" s="1"/>
  <c r="R144" i="6"/>
  <c r="G148" s="1"/>
  <c r="Q144"/>
  <c r="F148" s="1"/>
  <c r="P144"/>
  <c r="E148" s="1"/>
  <c r="O144"/>
  <c r="D148" s="1"/>
  <c r="N144"/>
  <c r="G58" i="7" s="1"/>
  <c r="L144" i="6"/>
  <c r="G31" i="7" s="1"/>
  <c r="K144" i="6"/>
  <c r="G29" i="7" s="1"/>
  <c r="J144" i="6"/>
  <c r="G27" i="7" s="1"/>
  <c r="I144" i="6"/>
  <c r="G28" i="7" s="1"/>
  <c r="H144" i="6"/>
  <c r="G30" i="7" s="1"/>
  <c r="G144" i="6"/>
  <c r="G147" s="1"/>
  <c r="G149" s="1"/>
  <c r="F144"/>
  <c r="F147" s="1"/>
  <c r="E144"/>
  <c r="E147" s="1"/>
  <c r="D144"/>
  <c r="D147" s="1"/>
  <c r="O110" i="4"/>
  <c r="D114" s="1"/>
  <c r="D110"/>
  <c r="D113" s="1"/>
  <c r="K110"/>
  <c r="E31" i="7" s="1"/>
  <c r="E37" i="9" l="1"/>
  <c r="F38" s="1"/>
  <c r="F41" s="1"/>
  <c r="B18" i="8"/>
  <c r="M45" i="7"/>
  <c r="L45"/>
  <c r="H61"/>
  <c r="L19"/>
  <c r="M19"/>
  <c r="B10" i="9"/>
  <c r="M46" i="7"/>
  <c r="L46"/>
  <c r="M56"/>
  <c r="L56"/>
  <c r="M52"/>
  <c r="B31" i="8" s="1"/>
  <c r="L52" i="7"/>
  <c r="M50"/>
  <c r="L50"/>
  <c r="M31"/>
  <c r="L31"/>
  <c r="M54"/>
  <c r="B34" i="8" s="1"/>
  <c r="L54" i="7"/>
  <c r="L32"/>
  <c r="M32"/>
  <c r="M42"/>
  <c r="L42"/>
  <c r="L41"/>
  <c r="M41"/>
  <c r="L43"/>
  <c r="M43"/>
  <c r="L51"/>
  <c r="M51"/>
  <c r="L17"/>
  <c r="M17"/>
  <c r="F40"/>
  <c r="AJ144" i="6"/>
  <c r="F44" i="7"/>
  <c r="L44" s="1"/>
  <c r="B36" i="9"/>
  <c r="C7"/>
  <c r="D47" i="7"/>
  <c r="F14"/>
  <c r="F16"/>
  <c r="G13"/>
  <c r="G16"/>
  <c r="F13"/>
  <c r="G14"/>
  <c r="D12"/>
  <c r="E12"/>
  <c r="D115" i="4"/>
  <c r="E149" i="6"/>
  <c r="N148"/>
  <c r="O148" s="1"/>
  <c r="AJ148" s="1"/>
  <c r="N147"/>
  <c r="O147" s="1"/>
  <c r="AJ147" s="1"/>
  <c r="F149"/>
  <c r="D149"/>
  <c r="Z110" i="4"/>
  <c r="D53" i="7" s="1"/>
  <c r="J110" i="4"/>
  <c r="E29" i="7" s="1"/>
  <c r="I110" i="4"/>
  <c r="E27" i="7" s="1"/>
  <c r="AG110" i="4"/>
  <c r="D58" i="7" s="1"/>
  <c r="U110" i="4"/>
  <c r="D40" i="7" s="1"/>
  <c r="S110" i="4"/>
  <c r="D39" i="7" s="1"/>
  <c r="R110" i="4"/>
  <c r="D36" i="7" s="1"/>
  <c r="Q110" i="4"/>
  <c r="P110"/>
  <c r="N110"/>
  <c r="E58" i="7" s="1"/>
  <c r="H110" i="4"/>
  <c r="E28" i="7" s="1"/>
  <c r="G110" i="4"/>
  <c r="E30" i="7" s="1"/>
  <c r="F110" i="4"/>
  <c r="E110"/>
  <c r="B25" i="8" l="1"/>
  <c r="B17" i="9"/>
  <c r="M16" i="7"/>
  <c r="L16"/>
  <c r="M44"/>
  <c r="B32" i="8" s="1"/>
  <c r="M13" i="7"/>
  <c r="L13"/>
  <c r="L30"/>
  <c r="M30"/>
  <c r="C11" i="8" s="1"/>
  <c r="M39" i="7"/>
  <c r="L39"/>
  <c r="L58"/>
  <c r="M58"/>
  <c r="L53"/>
  <c r="M53"/>
  <c r="L47"/>
  <c r="M47"/>
  <c r="L28"/>
  <c r="M28"/>
  <c r="L36"/>
  <c r="M36"/>
  <c r="M27"/>
  <c r="L27"/>
  <c r="M29"/>
  <c r="L29"/>
  <c r="L12"/>
  <c r="M12"/>
  <c r="L40"/>
  <c r="M40"/>
  <c r="B36" i="8"/>
  <c r="C13"/>
  <c r="G61" i="7"/>
  <c r="B30" i="8"/>
  <c r="B29"/>
  <c r="C12"/>
  <c r="F61" i="7"/>
  <c r="F114" i="4"/>
  <c r="E15" i="7"/>
  <c r="E114" i="4"/>
  <c r="E14" i="7"/>
  <c r="E61" s="1"/>
  <c r="E113" i="4"/>
  <c r="E115" s="1"/>
  <c r="D14" i="7"/>
  <c r="F113" i="4"/>
  <c r="D15" i="7"/>
  <c r="B24" i="8"/>
  <c r="I61" i="7"/>
  <c r="N114" i="4"/>
  <c r="N113"/>
  <c r="J116" l="1"/>
  <c r="B16" i="9"/>
  <c r="C9" i="8"/>
  <c r="B33"/>
  <c r="B22"/>
  <c r="J117" i="4"/>
  <c r="F115"/>
  <c r="B23" i="8"/>
  <c r="L15" i="7"/>
  <c r="M15"/>
  <c r="M14"/>
  <c r="L14"/>
  <c r="L61" s="1"/>
  <c r="B12" i="9"/>
  <c r="B38" i="8"/>
  <c r="B26"/>
  <c r="B13" i="9"/>
  <c r="C10" i="8"/>
  <c r="C8"/>
  <c r="B20" i="9"/>
  <c r="B23" s="1"/>
  <c r="B19" i="8"/>
  <c r="D61" i="7"/>
  <c r="M61" l="1"/>
  <c r="C15" i="8"/>
  <c r="C40"/>
  <c r="B14" i="9"/>
  <c r="B15"/>
  <c r="C43" i="8" l="1"/>
  <c r="B18" i="9"/>
  <c r="C24" s="1"/>
  <c r="C30" s="1"/>
  <c r="B37" l="1"/>
  <c r="C38" s="1"/>
  <c r="C41" s="1"/>
</calcChain>
</file>

<file path=xl/sharedStrings.xml><?xml version="1.0" encoding="utf-8"?>
<sst xmlns="http://schemas.openxmlformats.org/spreadsheetml/2006/main" count="386" uniqueCount="230">
  <si>
    <t>Income</t>
  </si>
  <si>
    <t>EXPENDITURE</t>
  </si>
  <si>
    <t>INCOME</t>
  </si>
  <si>
    <t>Paypal</t>
  </si>
  <si>
    <t>BNP Paribas</t>
  </si>
  <si>
    <t>Cash</t>
  </si>
  <si>
    <t>Detail</t>
  </si>
  <si>
    <t>Balance b/f</t>
  </si>
  <si>
    <t>Euros</t>
  </si>
  <si>
    <t>Application Fees</t>
  </si>
  <si>
    <t>Bank Charges</t>
  </si>
  <si>
    <t>Meeting Expenses</t>
  </si>
  <si>
    <t>TOTAL INCOME &amp; EXPENDITURE</t>
  </si>
  <si>
    <t>Expenditure</t>
  </si>
  <si>
    <t xml:space="preserve">Balance c/f </t>
  </si>
  <si>
    <t>Membership</t>
  </si>
  <si>
    <t>Total Income =</t>
  </si>
  <si>
    <t>Total Expenditure =</t>
  </si>
  <si>
    <t>College Sub</t>
  </si>
  <si>
    <t>Exam Fees</t>
  </si>
  <si>
    <t>EUROPEAN COLLEGE OF ANIMAL WELFARE &amp; BEHAVIOUR MEDICINE LTD</t>
  </si>
  <si>
    <t>PROFIT &amp; LOSS ACCOUNT</t>
  </si>
  <si>
    <t>Study Days</t>
  </si>
  <si>
    <t>£</t>
  </si>
  <si>
    <t>Travel Expenses</t>
  </si>
  <si>
    <t>Bank &amp; Paypal charges</t>
  </si>
  <si>
    <t>Accountancy</t>
  </si>
  <si>
    <t>Insurance</t>
  </si>
  <si>
    <t>Creditors</t>
  </si>
  <si>
    <t>Other income</t>
  </si>
  <si>
    <t>Congress income</t>
  </si>
  <si>
    <t>EBVS fees</t>
  </si>
  <si>
    <t>Notary services fees</t>
  </si>
  <si>
    <t>Reimbursement of study day fees</t>
  </si>
  <si>
    <t xml:space="preserve"> Study Day</t>
  </si>
  <si>
    <t>Reimbursement of Study day fee</t>
  </si>
  <si>
    <t>UNKNOWN</t>
  </si>
  <si>
    <t>Lloyds TSB Euro Account</t>
  </si>
  <si>
    <t>Application fee refunds</t>
  </si>
  <si>
    <t>£GBP</t>
  </si>
  <si>
    <t>Reimbursement of study day fee</t>
  </si>
  <si>
    <t>Sundry Income</t>
  </si>
  <si>
    <t>Sundry Expenses</t>
  </si>
  <si>
    <t>EUROPEAN COLLEGE OF ANIMAL WELFARE &amp; BEHAVIOURAL MEDICINE LTD</t>
  </si>
  <si>
    <t>Opening Balances</t>
  </si>
  <si>
    <t>Dr</t>
  </si>
  <si>
    <t>Cr</t>
  </si>
  <si>
    <t>£sterling cash book</t>
  </si>
  <si>
    <t>Journals</t>
  </si>
  <si>
    <t>Accruals/Prepaid</t>
  </si>
  <si>
    <t>Closing Balances</t>
  </si>
  <si>
    <t>Fixed Assets:-</t>
  </si>
  <si>
    <t>Current Assets:-</t>
  </si>
  <si>
    <t>Members Subs</t>
  </si>
  <si>
    <t>P&amp;L:-</t>
  </si>
  <si>
    <t>Income:-</t>
  </si>
  <si>
    <t>Expenditure:-</t>
  </si>
  <si>
    <t>Check income =</t>
  </si>
  <si>
    <t>Check expenditure =</t>
  </si>
  <si>
    <t>Bank Transfer clearing control acc</t>
  </si>
  <si>
    <t>Inter Co Bank Transfers</t>
  </si>
  <si>
    <t>InterCo Bank Transfers</t>
  </si>
  <si>
    <t>Conversion Rate Euros:£Sterling</t>
  </si>
  <si>
    <t>Inter co Bank transfer</t>
  </si>
  <si>
    <t>SUSPENSE</t>
  </si>
  <si>
    <t>College Subscription</t>
  </si>
  <si>
    <t>Bank - Current Sterling</t>
  </si>
  <si>
    <t>Bank Current Euro</t>
  </si>
  <si>
    <t>Euro cash book (converted to £sterling)</t>
  </si>
  <si>
    <t>Cash - Sterling</t>
  </si>
  <si>
    <t>Cash - Euro</t>
  </si>
  <si>
    <t>Reimbursement of application fees</t>
  </si>
  <si>
    <t>Exchange Rate Differences</t>
  </si>
  <si>
    <t>Current Liabilities:-</t>
  </si>
  <si>
    <t>Net Current Assets</t>
  </si>
  <si>
    <t>Total Net Assets</t>
  </si>
  <si>
    <t>Represented By:-</t>
  </si>
  <si>
    <t>Members Funds</t>
  </si>
  <si>
    <t>Description</t>
  </si>
  <si>
    <t>Currency</t>
  </si>
  <si>
    <t>Total</t>
  </si>
  <si>
    <t>Conversion Rate</t>
  </si>
  <si>
    <t>Total £</t>
  </si>
  <si>
    <t>Refund Conference Registration</t>
  </si>
  <si>
    <t>PPSA</t>
  </si>
  <si>
    <t>Printing, postage, stationery &amp; advertising</t>
  </si>
  <si>
    <t>Study Day Expenses</t>
  </si>
  <si>
    <t>Exam Day Expenses</t>
  </si>
  <si>
    <t>Examination Day Expenses</t>
  </si>
  <si>
    <t>Examinaton day expenses</t>
  </si>
  <si>
    <t>Website expenses</t>
  </si>
  <si>
    <t>Website Expenses</t>
  </si>
  <si>
    <t>As At 31/12/13</t>
  </si>
  <si>
    <t>YEAR ENDED 31 DECEMBER 2013</t>
  </si>
  <si>
    <t>Flights</t>
  </si>
  <si>
    <t>Accomm-odation</t>
  </si>
  <si>
    <t>Conference registration remibursements</t>
  </si>
  <si>
    <t>Accommodation</t>
  </si>
  <si>
    <t>Conference Registration Reimbursed</t>
  </si>
  <si>
    <t>Conference registration reimbursement</t>
  </si>
  <si>
    <t>Travelling Expenses</t>
  </si>
  <si>
    <t xml:space="preserve">Travelling </t>
  </si>
  <si>
    <t>Subsistence</t>
  </si>
  <si>
    <t>Other Debtors</t>
  </si>
  <si>
    <t>P&amp;L Reserve</t>
  </si>
  <si>
    <t>Profit &amp; Loss Account for the year</t>
  </si>
  <si>
    <t>Profit &amp; Loss Reserve b/f</t>
  </si>
  <si>
    <t>Reimbursement of conference fees</t>
  </si>
  <si>
    <t>Examination Day Refreshments</t>
  </si>
  <si>
    <t>Jan Hultgren</t>
  </si>
  <si>
    <t>Notari Lorella</t>
  </si>
  <si>
    <t>INCOME &amp; EXPENDITURE ANALYSIS - £GBP STERLING ACCOUNTS</t>
  </si>
  <si>
    <t>INCOME &amp; EXPENDITURE ANALYSIS - EURO ACCOUNTS</t>
  </si>
  <si>
    <t>Room Hire</t>
  </si>
  <si>
    <t>Other creditors - reserves b/f from ECVBM</t>
  </si>
  <si>
    <t>Long Term Liabilities</t>
  </si>
  <si>
    <t>Other Creditors</t>
  </si>
  <si>
    <t>Formation costs</t>
  </si>
  <si>
    <t>ANNUAL MEMBERSHIP FOR 2014 PAID IN ADVANCE</t>
  </si>
  <si>
    <t>Clinique Veterinaire</t>
  </si>
  <si>
    <t>Annouck Haverbeke</t>
  </si>
  <si>
    <t>MBH Schilder</t>
  </si>
  <si>
    <t>Normando Simona</t>
  </si>
  <si>
    <t>Balance per bank</t>
  </si>
  <si>
    <t>Unpresented cheques:-</t>
  </si>
  <si>
    <t>Phone</t>
  </si>
  <si>
    <t>Telephone</t>
  </si>
  <si>
    <t>P Goddard</t>
  </si>
  <si>
    <t>Dehasse</t>
  </si>
  <si>
    <t>Maria Cristina Osella</t>
  </si>
  <si>
    <t>Emma Fabrega I Romans</t>
  </si>
  <si>
    <t>Daniel Mills</t>
  </si>
  <si>
    <t>Cecilie M Mejdell</t>
  </si>
  <si>
    <t>Francisco Javier Falo Forniers - Sylvia Garcia-Belenguer</t>
  </si>
  <si>
    <t>Sarah Wolfensohn</t>
  </si>
  <si>
    <t>Urs Luscher</t>
  </si>
  <si>
    <t>Machteld van Dierendonck</t>
  </si>
  <si>
    <t>Simona Cannas</t>
  </si>
  <si>
    <t>Tomas Camps Morey</t>
  </si>
  <si>
    <t>Stefan Gunnarsson</t>
  </si>
  <si>
    <t>Transfer to £sterling account</t>
  </si>
  <si>
    <t>Palacio Liesa Jorge</t>
  </si>
  <si>
    <t>Goncalo Alexandre Graca Pereira</t>
  </si>
  <si>
    <t>Pierantoni Claudio Pesce</t>
  </si>
  <si>
    <t>Xavier Manteca</t>
  </si>
  <si>
    <t>Gaultier Emmanuel</t>
  </si>
  <si>
    <t>Terrone Caroline Gazzano</t>
  </si>
  <si>
    <t>P Roger</t>
  </si>
  <si>
    <t>Transfer of 3000 Euros from Euro Account</t>
  </si>
  <si>
    <t>Meeting Campus website invoice</t>
  </si>
  <si>
    <t>Bank charges for Meeting Campus payment</t>
  </si>
  <si>
    <t>Sveriges Lantbruksuniversitet - M Steen</t>
  </si>
  <si>
    <t xml:space="preserve">Sveriges Lantbruksuniversitet  </t>
  </si>
  <si>
    <t>Tiny De Keuster</t>
  </si>
  <si>
    <t>Dalla Villa Paolo</t>
  </si>
  <si>
    <t>Randi MG Oppermann Moe</t>
  </si>
  <si>
    <t>Sarl Cetace</t>
  </si>
  <si>
    <t>Gema Guijo Perez</t>
  </si>
  <si>
    <t>Sveriges Lantbruksuniversitet</t>
  </si>
  <si>
    <t>Davalon</t>
  </si>
  <si>
    <t>Bank charges 10/12/13-9/1/14</t>
  </si>
  <si>
    <t>Siobhan Mullan</t>
  </si>
  <si>
    <t>Sagi Denenberg</t>
  </si>
  <si>
    <t>Kersti Seksel</t>
  </si>
  <si>
    <t>Sheilah Robertson</t>
  </si>
  <si>
    <t>Alison French</t>
  </si>
  <si>
    <t>Alexandra Harlander-Matauschek</t>
  </si>
  <si>
    <t>Esther Schalke</t>
  </si>
  <si>
    <t>IRSEA</t>
  </si>
  <si>
    <t>Joy Pritchard</t>
  </si>
  <si>
    <t>Laura Hanninen</t>
  </si>
  <si>
    <t>R Casey</t>
  </si>
  <si>
    <t>Universite de Liege</t>
  </si>
  <si>
    <t>BDFEFRPPCCT</t>
  </si>
  <si>
    <t>D Morton</t>
  </si>
  <si>
    <t>RSPCA</t>
  </si>
  <si>
    <t>Susan Lester</t>
  </si>
  <si>
    <t>Clara Palestrini - partial refund of flight Dec 2012 re not attending Barcelona exams due to illness</t>
  </si>
  <si>
    <t>Rouha Mag. Andreas</t>
  </si>
  <si>
    <t>Bank charges 10/1/14-9/2/14</t>
  </si>
  <si>
    <t>Bank charges refund</t>
  </si>
  <si>
    <t>Universita di Milano</t>
  </si>
  <si>
    <t>BDFEFRPPCCT (Luc Mournier)</t>
  </si>
  <si>
    <t>WM F Ohl</t>
  </si>
  <si>
    <t>Dr Christine Leeb</t>
  </si>
  <si>
    <t xml:space="preserve">Hr BB Houx </t>
  </si>
  <si>
    <t>Jaume Fatjo Rios</t>
  </si>
  <si>
    <t>Patricia Turner</t>
  </si>
  <si>
    <t>Marta Brscic</t>
  </si>
  <si>
    <t>2000 Euros from Euro account</t>
  </si>
  <si>
    <t>Bank charges for EBVS payment</t>
  </si>
  <si>
    <t>EBVS annual fee</t>
  </si>
  <si>
    <t>S Tech - combined D&amp;O and PI Insurance</t>
  </si>
  <si>
    <t>Euro bank fees</t>
  </si>
  <si>
    <t>Bank charges 10/2/14-9/3/14</t>
  </si>
  <si>
    <t>Bank charges 10/3/14-9/4/14</t>
  </si>
  <si>
    <t>Bank charges 10/4/14-9/5/14</t>
  </si>
  <si>
    <t>Bank charges 10/5/14-9/6/14</t>
  </si>
  <si>
    <t>Bank charges 10/6/14-9/7/14</t>
  </si>
  <si>
    <t xml:space="preserve">Jane Stevenson - certificate templates </t>
  </si>
  <si>
    <t>Bank charges 10/7/14-9/8/14</t>
  </si>
  <si>
    <t>Meeting Campus website maintenance second quarter</t>
  </si>
  <si>
    <t xml:space="preserve">Bank charges for Meeting Campus payment </t>
  </si>
  <si>
    <t>PERIOD ENDED 31 AUGUST 2014</t>
  </si>
  <si>
    <t>Year Ended 
31/12/2013</t>
  </si>
  <si>
    <t>BALANCE SHEET AS AT 31 AUGUST 2014</t>
  </si>
  <si>
    <t>Members Fees Paid In Advance</t>
  </si>
  <si>
    <t>As At 31/8/14</t>
  </si>
  <si>
    <t>YEAR ENDED 31 DECEMBER 2014</t>
  </si>
  <si>
    <t>SCHEDULE OF CREDITORS</t>
  </si>
  <si>
    <t>Accountancy (est)</t>
  </si>
  <si>
    <t>Companies House filing fee (c/f from 2012)</t>
  </si>
  <si>
    <t>IRSEA - study day refreshments 25/11/11</t>
  </si>
  <si>
    <t>Euro</t>
  </si>
  <si>
    <t>Exam Day Refreshments</t>
  </si>
  <si>
    <t>£Sterling</t>
  </si>
  <si>
    <t>Total (£)</t>
  </si>
  <si>
    <t>Sarah Heath</t>
  </si>
  <si>
    <t>Jacqueline Ley</t>
  </si>
  <si>
    <t>Gary Landsberg</t>
  </si>
  <si>
    <t>David Main</t>
  </si>
  <si>
    <t>Carlo Siracusa</t>
  </si>
  <si>
    <t>Theresa DePorter</t>
  </si>
  <si>
    <t>Andrew Knight</t>
  </si>
  <si>
    <t>Helen Zulch</t>
  </si>
  <si>
    <r>
      <t xml:space="preserve">Membership for 1/1/14 to 31/12/14 is £145 or </t>
    </r>
    <r>
      <rPr>
        <sz val="11"/>
        <color theme="1"/>
        <rFont val="Calibri"/>
        <family val="2"/>
      </rPr>
      <t>€165.  Members are responsible for paying all bank charges.
Therefore members paying via paypal are paying €171.16 to try and take into account the paypal charges incurred by the College for receiving funds via this payment method.</t>
    </r>
  </si>
  <si>
    <t>Period From 
1/1/2014 to 31/8/2014</t>
  </si>
  <si>
    <t>David Morton Exp Claim</t>
  </si>
  <si>
    <t xml:space="preserve">Flights </t>
  </si>
  <si>
    <t>Travel Exp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</si>
</sst>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_ ;[Red]\-#,##0.00\ "/>
    <numFmt numFmtId="165" formatCode="dd/mm/yyyy;@"/>
    <numFmt numFmtId="166" formatCode="#,##0.0000_ ;[Red]\-#,##0.0000\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Border="1"/>
    <xf numFmtId="0" fontId="0" fillId="0" borderId="0" xfId="0" applyAlignment="1">
      <alignment wrapText="1"/>
    </xf>
    <xf numFmtId="164" fontId="0" fillId="0" borderId="3" xfId="0" applyNumberFormat="1" applyBorder="1"/>
    <xf numFmtId="14" fontId="2" fillId="0" borderId="0" xfId="0" applyNumberFormat="1" applyFont="1"/>
    <xf numFmtId="0" fontId="2" fillId="0" borderId="0" xfId="0" applyFont="1"/>
    <xf numFmtId="164" fontId="2" fillId="0" borderId="0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8" xfId="0" applyNumberFormat="1" applyBorder="1" applyAlignment="1">
      <alignment wrapText="1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0" fontId="0" fillId="0" borderId="8" xfId="0" applyBorder="1"/>
    <xf numFmtId="164" fontId="0" fillId="0" borderId="12" xfId="0" applyNumberFormat="1" applyFill="1" applyBorder="1" applyAlignment="1">
      <alignment wrapText="1"/>
    </xf>
    <xf numFmtId="164" fontId="0" fillId="0" borderId="5" xfId="0" applyNumberFormat="1" applyFill="1" applyBorder="1" applyAlignment="1">
      <alignment wrapText="1"/>
    </xf>
    <xf numFmtId="0" fontId="0" fillId="0" borderId="10" xfId="0" applyBorder="1"/>
    <xf numFmtId="165" fontId="0" fillId="0" borderId="0" xfId="0" applyNumberFormat="1"/>
    <xf numFmtId="43" fontId="0" fillId="0" borderId="0" xfId="0" applyNumberFormat="1" applyBorder="1"/>
    <xf numFmtId="14" fontId="0" fillId="0" borderId="0" xfId="0" applyNumberFormat="1" applyFill="1"/>
    <xf numFmtId="0" fontId="0" fillId="0" borderId="0" xfId="0" applyFill="1"/>
    <xf numFmtId="1" fontId="1" fillId="0" borderId="0" xfId="0" applyNumberFormat="1" applyFont="1"/>
    <xf numFmtId="1" fontId="1" fillId="0" borderId="0" xfId="0" applyNumberFormat="1" applyFont="1" applyAlignment="1">
      <alignment wrapText="1"/>
    </xf>
    <xf numFmtId="1" fontId="3" fillId="0" borderId="0" xfId="0" applyNumberFormat="1" applyFont="1"/>
    <xf numFmtId="0" fontId="4" fillId="0" borderId="0" xfId="0" applyFont="1"/>
    <xf numFmtId="164" fontId="0" fillId="0" borderId="13" xfId="0" applyNumberFormat="1" applyBorder="1"/>
    <xf numFmtId="164" fontId="0" fillId="0" borderId="14" xfId="0" applyNumberFormat="1" applyBorder="1"/>
    <xf numFmtId="164" fontId="5" fillId="0" borderId="0" xfId="0" applyNumberFormat="1" applyFont="1" applyBorder="1"/>
    <xf numFmtId="0" fontId="0" fillId="0" borderId="2" xfId="0" applyFill="1" applyBorder="1"/>
    <xf numFmtId="164" fontId="0" fillId="0" borderId="3" xfId="0" applyNumberFormat="1" applyFill="1" applyBorder="1"/>
    <xf numFmtId="164" fontId="5" fillId="2" borderId="6" xfId="0" applyNumberFormat="1" applyFont="1" applyFill="1" applyBorder="1" applyAlignment="1">
      <alignment wrapText="1"/>
    </xf>
    <xf numFmtId="164" fontId="5" fillId="2" borderId="3" xfId="0" applyNumberFormat="1" applyFont="1" applyFill="1" applyBorder="1"/>
    <xf numFmtId="164" fontId="5" fillId="2" borderId="4" xfId="0" applyNumberFormat="1" applyFont="1" applyFill="1" applyBorder="1"/>
    <xf numFmtId="164" fontId="0" fillId="2" borderId="5" xfId="0" applyNumberFormat="1" applyFill="1" applyBorder="1" applyAlignment="1">
      <alignment wrapText="1"/>
    </xf>
    <xf numFmtId="0" fontId="0" fillId="2" borderId="2" xfId="0" applyFill="1" applyBorder="1"/>
    <xf numFmtId="164" fontId="0" fillId="2" borderId="1" xfId="0" applyNumberFormat="1" applyFill="1" applyBorder="1"/>
    <xf numFmtId="0" fontId="5" fillId="0" borderId="0" xfId="0" applyFont="1" applyFill="1"/>
    <xf numFmtId="14" fontId="5" fillId="0" borderId="0" xfId="0" applyNumberFormat="1" applyFont="1" applyFill="1"/>
    <xf numFmtId="164" fontId="2" fillId="0" borderId="0" xfId="0" applyNumberFormat="1" applyFont="1" applyAlignment="1">
      <alignment horizontal="center"/>
    </xf>
    <xf numFmtId="164" fontId="0" fillId="0" borderId="15" xfId="0" applyNumberFormat="1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6" fillId="0" borderId="0" xfId="0" applyNumberFormat="1" applyFont="1"/>
    <xf numFmtId="0" fontId="4" fillId="0" borderId="0" xfId="0" applyFont="1" applyBorder="1"/>
    <xf numFmtId="164" fontId="4" fillId="0" borderId="0" xfId="0" applyNumberFormat="1" applyFont="1" applyBorder="1"/>
    <xf numFmtId="164" fontId="7" fillId="0" borderId="0" xfId="0" applyNumberFormat="1" applyFont="1" applyBorder="1"/>
    <xf numFmtId="1" fontId="5" fillId="0" borderId="0" xfId="0" applyNumberFormat="1" applyFont="1" applyFill="1"/>
    <xf numFmtId="164" fontId="5" fillId="0" borderId="8" xfId="0" applyNumberFormat="1" applyFont="1" applyFill="1" applyBorder="1"/>
    <xf numFmtId="164" fontId="5" fillId="0" borderId="10" xfId="0" applyNumberFormat="1" applyFont="1" applyFill="1" applyBorder="1"/>
    <xf numFmtId="164" fontId="5" fillId="0" borderId="2" xfId="0" applyNumberFormat="1" applyFont="1" applyFill="1" applyBorder="1"/>
    <xf numFmtId="164" fontId="5" fillId="0" borderId="3" xfId="0" applyNumberFormat="1" applyFont="1" applyFill="1" applyBorder="1"/>
    <xf numFmtId="0" fontId="5" fillId="0" borderId="8" xfId="0" applyFont="1" applyFill="1" applyBorder="1"/>
    <xf numFmtId="0" fontId="5" fillId="0" borderId="10" xfId="0" applyFont="1" applyFill="1" applyBorder="1"/>
    <xf numFmtId="0" fontId="5" fillId="0" borderId="2" xfId="0" applyFont="1" applyFill="1" applyBorder="1"/>
    <xf numFmtId="1" fontId="1" fillId="0" borderId="0" xfId="0" applyNumberFormat="1" applyFont="1" applyFill="1"/>
    <xf numFmtId="164" fontId="0" fillId="0" borderId="8" xfId="0" applyNumberFormat="1" applyFill="1" applyBorder="1"/>
    <xf numFmtId="164" fontId="0" fillId="0" borderId="10" xfId="0" applyNumberFormat="1" applyFill="1" applyBorder="1"/>
    <xf numFmtId="164" fontId="0" fillId="0" borderId="2" xfId="0" applyNumberFormat="1" applyFill="1" applyBorder="1"/>
    <xf numFmtId="0" fontId="0" fillId="0" borderId="8" xfId="0" applyFill="1" applyBorder="1"/>
    <xf numFmtId="0" fontId="0" fillId="0" borderId="10" xfId="0" applyFill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 applyFill="1"/>
    <xf numFmtId="43" fontId="0" fillId="0" borderId="0" xfId="0" applyNumberFormat="1"/>
    <xf numFmtId="43" fontId="0" fillId="0" borderId="13" xfId="0" applyNumberFormat="1" applyBorder="1"/>
    <xf numFmtId="43" fontId="0" fillId="0" borderId="15" xfId="0" applyNumberFormat="1" applyBorder="1"/>
    <xf numFmtId="43" fontId="0" fillId="0" borderId="14" xfId="0" applyNumberFormat="1" applyBorder="1"/>
    <xf numFmtId="164" fontId="0" fillId="0" borderId="16" xfId="0" applyNumberFormat="1" applyBorder="1"/>
    <xf numFmtId="0" fontId="0" fillId="0" borderId="0" xfId="0" applyFont="1"/>
    <xf numFmtId="4" fontId="0" fillId="0" borderId="0" xfId="0" applyNumberFormat="1" applyBorder="1"/>
    <xf numFmtId="4" fontId="4" fillId="0" borderId="0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8" xfId="0" applyNumberFormat="1" applyBorder="1" applyAlignment="1">
      <alignment wrapText="1"/>
    </xf>
    <xf numFmtId="164" fontId="0" fillId="2" borderId="2" xfId="0" applyNumberFormat="1" applyFill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/>
    <xf numFmtId="16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6" fontId="0" fillId="0" borderId="0" xfId="0" quotePrefix="1" applyNumberFormat="1"/>
    <xf numFmtId="164" fontId="5" fillId="2" borderId="2" xfId="0" applyNumberFormat="1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justify" vertical="top" wrapText="1"/>
    </xf>
    <xf numFmtId="43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a/ECAWBM%20-%20Cash%20book/Year%20Ended%2031%20December%202013/Cash%20book%20ye%2031-12-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tended Trial Balance"/>
      <sheetName val="Draft Balance Sheet"/>
      <sheetName val="Draft P&amp;L Account"/>
      <sheetName val="Debtors"/>
      <sheetName val="Membership Pd In Advance"/>
      <sheetName val="Accruals"/>
      <sheetName val="£GBP Cash Book 1-1-13-31-12-13"/>
      <sheetName val="Euro Cash Book 1-1-13-31-12-13"/>
    </sheetNames>
    <sheetDataSet>
      <sheetData sheetId="0">
        <row r="68">
          <cell r="B68">
            <v>0.84860000000000002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"/>
  <sheetViews>
    <sheetView topLeftCell="A4" workbookViewId="0">
      <selection activeCell="H44" sqref="H44"/>
    </sheetView>
  </sheetViews>
  <sheetFormatPr defaultRowHeight="15"/>
  <cols>
    <col min="1" max="1" width="33.5703125" customWidth="1"/>
    <col min="2" max="3" width="9.5703125" style="2" bestFit="1" customWidth="1"/>
    <col min="4" max="4" width="10.85546875" style="2" customWidth="1"/>
    <col min="5" max="5" width="9.7109375" style="2" customWidth="1"/>
    <col min="6" max="6" width="10.28515625" style="2" bestFit="1" customWidth="1"/>
    <col min="7" max="7" width="10.28515625" style="2" customWidth="1"/>
    <col min="8" max="11" width="9.140625" style="2"/>
    <col min="12" max="12" width="10.140625" style="2" customWidth="1"/>
    <col min="13" max="13" width="10.42578125" style="2" customWidth="1"/>
  </cols>
  <sheetData>
    <row r="1" spans="1:13">
      <c r="A1" s="33" t="s">
        <v>43</v>
      </c>
    </row>
    <row r="2" spans="1:13">
      <c r="A2" s="33" t="s">
        <v>208</v>
      </c>
    </row>
    <row r="4" spans="1:13" s="11" customFormat="1" ht="47.25" customHeight="1">
      <c r="B4" s="83" t="s">
        <v>44</v>
      </c>
      <c r="C4" s="83"/>
      <c r="D4" s="83" t="s">
        <v>47</v>
      </c>
      <c r="E4" s="83"/>
      <c r="F4" s="84" t="s">
        <v>68</v>
      </c>
      <c r="G4" s="84"/>
      <c r="H4" s="83" t="s">
        <v>49</v>
      </c>
      <c r="I4" s="83"/>
      <c r="J4" s="83" t="s">
        <v>48</v>
      </c>
      <c r="K4" s="83"/>
      <c r="L4" s="83" t="s">
        <v>50</v>
      </c>
      <c r="M4" s="83"/>
    </row>
    <row r="5" spans="1:13" s="49" customFormat="1">
      <c r="B5" s="47" t="s">
        <v>45</v>
      </c>
      <c r="C5" s="47" t="s">
        <v>46</v>
      </c>
      <c r="D5" s="47" t="s">
        <v>45</v>
      </c>
      <c r="E5" s="47" t="s">
        <v>46</v>
      </c>
      <c r="F5" s="47" t="s">
        <v>45</v>
      </c>
      <c r="G5" s="47" t="s">
        <v>46</v>
      </c>
      <c r="H5" s="47" t="s">
        <v>45</v>
      </c>
      <c r="I5" s="47" t="s">
        <v>46</v>
      </c>
      <c r="J5" s="47" t="s">
        <v>45</v>
      </c>
      <c r="K5" s="47" t="s">
        <v>46</v>
      </c>
      <c r="L5" s="47" t="s">
        <v>45</v>
      </c>
      <c r="M5" s="47" t="s">
        <v>46</v>
      </c>
    </row>
    <row r="6" spans="1:13" s="11" customFormat="1">
      <c r="A6" s="11" t="s">
        <v>51</v>
      </c>
      <c r="B6" s="47" t="s">
        <v>23</v>
      </c>
      <c r="C6" s="47" t="s">
        <v>23</v>
      </c>
      <c r="D6" s="47" t="s">
        <v>23</v>
      </c>
      <c r="E6" s="47" t="s">
        <v>23</v>
      </c>
      <c r="F6" s="47" t="s">
        <v>23</v>
      </c>
      <c r="G6" s="47" t="s">
        <v>23</v>
      </c>
      <c r="H6" s="47" t="s">
        <v>23</v>
      </c>
      <c r="I6" s="47" t="s">
        <v>23</v>
      </c>
      <c r="J6" s="47" t="s">
        <v>23</v>
      </c>
      <c r="K6" s="47" t="s">
        <v>23</v>
      </c>
      <c r="L6" s="47" t="s">
        <v>23</v>
      </c>
      <c r="M6" s="47" t="s">
        <v>23</v>
      </c>
    </row>
    <row r="7" spans="1:13">
      <c r="L7" s="2">
        <f>+IF(+B7-C7+D7-E7+F7-G7+H7-I7+J7-K7&gt;0,+B7-C7+D7-E7+F7-G7+H7-I7+J7-K7,0)</f>
        <v>0</v>
      </c>
      <c r="M7" s="2">
        <f>+IF(+B7-C7+D7-E7+F7-G7+H7-I7+J7-K7&gt;0,0,+B7-C7+D7-E7+F7-G7+H7-I7+J7-K7)</f>
        <v>0</v>
      </c>
    </row>
    <row r="9" spans="1:13">
      <c r="A9" s="11" t="s">
        <v>52</v>
      </c>
    </row>
    <row r="10" spans="1:13">
      <c r="A10" t="s">
        <v>53</v>
      </c>
      <c r="L10" s="2">
        <f t="shared" ref="L10" si="0">+IF(+B10-C10+D10-E10+F10-G10+H10-I10+J10-K10&gt;0,+B10-C10+D10-E10+F10-G10+H10-I10+J10-K10,0)</f>
        <v>0</v>
      </c>
      <c r="M10" s="2">
        <f>+IF(+B10-C10+D10-E10+F10-G10+H10-I10+J10-K10&gt;0,0,-(+B10-C10+D10-E10+F10-G10+H10-I10+J10-K10))</f>
        <v>0</v>
      </c>
    </row>
    <row r="11" spans="1:13">
      <c r="A11" t="s">
        <v>103</v>
      </c>
      <c r="L11" s="2">
        <f t="shared" ref="L11:L58" si="1">+IF(+B11-C11+D11-E11+F11-G11+H11-I11+J11-K11&gt;0,+B11-C11+D11-E11+F11-G11+H11-I11+J11-K11,0)</f>
        <v>0</v>
      </c>
      <c r="M11" s="2">
        <f t="shared" ref="M11:M58" si="2">+IF(+B11-C11+D11-E11+F11-G11+H11-I11+J11-K11&gt;0,0,-(+B11-C11+D11-E11+F11-G11+H11-I11+J11-K11))</f>
        <v>0</v>
      </c>
    </row>
    <row r="12" spans="1:13">
      <c r="A12" t="s">
        <v>66</v>
      </c>
      <c r="B12" s="2">
        <v>1215.58</v>
      </c>
      <c r="D12" s="2">
        <f>+'£GBP Cash Book 1-1-14-31-12-14'!D110</f>
        <v>6327.4000000000005</v>
      </c>
      <c r="E12" s="2">
        <f>+'£GBP Cash Book 1-1-14-31-12-14'!O110</f>
        <v>5858.36</v>
      </c>
      <c r="L12" s="2">
        <f t="shared" si="1"/>
        <v>1684.6200000000008</v>
      </c>
      <c r="M12" s="2">
        <f t="shared" si="2"/>
        <v>0</v>
      </c>
    </row>
    <row r="13" spans="1:13">
      <c r="A13" t="s">
        <v>67</v>
      </c>
      <c r="B13" s="2">
        <v>26224.86</v>
      </c>
      <c r="F13" s="2">
        <f>('Euro Cash Book 1-1-14-31-12-14'!D144+'Euro Cash Book 1-1-14-31-12-14'!E144)*'Extended Trial Balance'!B68</f>
        <v>3552.1717120000003</v>
      </c>
      <c r="G13" s="2">
        <f>+B68*('Euro Cash Book 1-1-14-31-12-14'!O144+'Euro Cash Book 1-1-14-31-12-14'!P144)</f>
        <v>5831.5792000000001</v>
      </c>
      <c r="L13" s="2">
        <f t="shared" si="1"/>
        <v>23945.452512</v>
      </c>
      <c r="M13" s="2">
        <f t="shared" si="2"/>
        <v>0</v>
      </c>
    </row>
    <row r="14" spans="1:13">
      <c r="A14" t="s">
        <v>3</v>
      </c>
      <c r="B14" s="2">
        <v>2441.09</v>
      </c>
      <c r="D14" s="2">
        <f>+'£GBP Cash Book 1-1-14-31-12-14'!E110</f>
        <v>0</v>
      </c>
      <c r="E14" s="2">
        <f>+'£GBP Cash Book 1-1-14-31-12-14'!P110</f>
        <v>0</v>
      </c>
      <c r="F14" s="2">
        <f>+'Euro Cash Book 1-1-14-31-12-14'!F144*'Extended Trial Balance'!B68</f>
        <v>3590.239908</v>
      </c>
      <c r="G14" s="2">
        <f>+B68*'Euro Cash Book 1-1-14-31-12-14'!Q144</f>
        <v>487.14731599999999</v>
      </c>
      <c r="L14" s="2">
        <f t="shared" si="1"/>
        <v>5544.1825920000001</v>
      </c>
      <c r="M14" s="2">
        <f t="shared" si="2"/>
        <v>0</v>
      </c>
    </row>
    <row r="15" spans="1:13">
      <c r="A15" t="s">
        <v>69</v>
      </c>
      <c r="D15" s="2">
        <f>+'£GBP Cash Book 1-1-14-31-12-14'!F110</f>
        <v>0</v>
      </c>
      <c r="E15" s="2">
        <f>+'£GBP Cash Book 1-1-14-31-12-14'!Q110</f>
        <v>0</v>
      </c>
      <c r="L15" s="2">
        <f t="shared" si="1"/>
        <v>0</v>
      </c>
      <c r="M15" s="2">
        <f t="shared" si="2"/>
        <v>0</v>
      </c>
    </row>
    <row r="16" spans="1:13">
      <c r="A16" t="s">
        <v>70</v>
      </c>
      <c r="B16" s="2">
        <v>268.16000000000003</v>
      </c>
      <c r="F16" s="2">
        <f>+'Euro Cash Book 1-1-14-31-12-14'!G144*'Extended Trial Balance'!B68</f>
        <v>0</v>
      </c>
      <c r="G16" s="2">
        <f>+B68*'Euro Cash Book 1-1-14-31-12-14'!R144</f>
        <v>0</v>
      </c>
      <c r="L16" s="2">
        <f t="shared" si="1"/>
        <v>268.16000000000003</v>
      </c>
      <c r="M16" s="2">
        <f t="shared" si="2"/>
        <v>0</v>
      </c>
    </row>
    <row r="17" spans="1:13">
      <c r="A17" t="s">
        <v>59</v>
      </c>
      <c r="E17" s="2">
        <f>+'£GBP Cash Book 1-1-14-31-12-14'!M110</f>
        <v>5602.4</v>
      </c>
      <c r="F17" s="2">
        <f>+B68*'Euro Cash Book 1-1-14-31-12-14'!AE144</f>
        <v>5940.2</v>
      </c>
      <c r="G17" s="2">
        <f>+'Euro Cash Book 1-1-14-31-12-14'!M144*B68</f>
        <v>0</v>
      </c>
      <c r="K17" s="2">
        <v>337.8</v>
      </c>
      <c r="L17" s="2">
        <f t="shared" si="1"/>
        <v>1.7053025658242404E-13</v>
      </c>
      <c r="M17" s="2">
        <f t="shared" si="2"/>
        <v>0</v>
      </c>
    </row>
    <row r="18" spans="1:13">
      <c r="L18" s="2">
        <f t="shared" si="1"/>
        <v>0</v>
      </c>
      <c r="M18" s="2">
        <f t="shared" si="2"/>
        <v>0</v>
      </c>
    </row>
    <row r="19" spans="1:13">
      <c r="A19" t="s">
        <v>28</v>
      </c>
      <c r="I19" s="2">
        <f>+Accruals!F25</f>
        <v>2645.2599999999998</v>
      </c>
      <c r="L19" s="2">
        <f t="shared" si="1"/>
        <v>0</v>
      </c>
      <c r="M19" s="2">
        <f t="shared" si="2"/>
        <v>2645.2599999999998</v>
      </c>
    </row>
    <row r="20" spans="1:13">
      <c r="A20" t="s">
        <v>206</v>
      </c>
      <c r="I20" s="2">
        <f>+'Membership Pd In Advance'!F25</f>
        <v>0</v>
      </c>
      <c r="L20" s="2">
        <f t="shared" ref="L20" si="3">+IF(+B20-C20+D20-E20+F20-G20+H20-I20+J20-K20&gt;0,+B20-C20+D20-E20+F20-G20+H20-I20+J20-K20,0)</f>
        <v>0</v>
      </c>
      <c r="M20" s="2">
        <f t="shared" ref="M20" si="4">+IF(+B20-C20+D20-E20+F20-G20+H20-I20+J20-K20&gt;0,0,-(+B20-C20+D20-E20+F20-G20+H20-I20+J20-K20))</f>
        <v>0</v>
      </c>
    </row>
    <row r="21" spans="1:13">
      <c r="A21" t="s">
        <v>114</v>
      </c>
      <c r="C21" s="2">
        <v>16097.64</v>
      </c>
      <c r="L21" s="2">
        <f t="shared" si="1"/>
        <v>0</v>
      </c>
      <c r="M21" s="2">
        <f t="shared" si="2"/>
        <v>16097.64</v>
      </c>
    </row>
    <row r="22" spans="1:13">
      <c r="L22" s="2">
        <f t="shared" si="1"/>
        <v>0</v>
      </c>
      <c r="M22" s="2">
        <f t="shared" si="2"/>
        <v>0</v>
      </c>
    </row>
    <row r="23" spans="1:13">
      <c r="A23" t="s">
        <v>104</v>
      </c>
      <c r="C23" s="2">
        <v>8053.12</v>
      </c>
      <c r="L23" s="2">
        <f t="shared" si="1"/>
        <v>0</v>
      </c>
      <c r="M23" s="2">
        <f t="shared" si="2"/>
        <v>8053.12</v>
      </c>
    </row>
    <row r="24" spans="1:13">
      <c r="L24" s="2">
        <f t="shared" si="1"/>
        <v>0</v>
      </c>
      <c r="M24" s="2">
        <f t="shared" si="2"/>
        <v>0</v>
      </c>
    </row>
    <row r="25" spans="1:13">
      <c r="A25" s="11" t="s">
        <v>54</v>
      </c>
      <c r="L25" s="2">
        <f t="shared" si="1"/>
        <v>0</v>
      </c>
      <c r="M25" s="2">
        <f t="shared" si="2"/>
        <v>0</v>
      </c>
    </row>
    <row r="26" spans="1:13">
      <c r="A26" t="s">
        <v>55</v>
      </c>
      <c r="L26" s="2">
        <f t="shared" si="1"/>
        <v>0</v>
      </c>
      <c r="M26" s="2">
        <f t="shared" si="2"/>
        <v>0</v>
      </c>
    </row>
    <row r="27" spans="1:13">
      <c r="A27" t="s">
        <v>15</v>
      </c>
      <c r="C27" s="2">
        <v>2105.8200000000002</v>
      </c>
      <c r="E27" s="2">
        <f>+'£GBP Cash Book 1-1-14-31-12-14'!I110</f>
        <v>725</v>
      </c>
      <c r="G27" s="2">
        <f>+B68*'Euro Cash Book 1-1-14-31-12-14'!J144</f>
        <v>6882.1629720000001</v>
      </c>
      <c r="H27" s="2">
        <f>+'Membership Pd In Advance'!F25</f>
        <v>0</v>
      </c>
      <c r="L27" s="2">
        <f t="shared" si="1"/>
        <v>0</v>
      </c>
      <c r="M27" s="2">
        <f t="shared" si="2"/>
        <v>9712.9829719999998</v>
      </c>
    </row>
    <row r="28" spans="1:13">
      <c r="A28" t="s">
        <v>9</v>
      </c>
      <c r="E28" s="2">
        <f>+'£GBP Cash Book 1-1-14-31-12-14'!H110</f>
        <v>0</v>
      </c>
      <c r="G28" s="2">
        <f>+B68*'Euro Cash Book 1-1-14-31-12-14'!I144</f>
        <v>260.248648</v>
      </c>
      <c r="L28" s="2">
        <f t="shared" si="1"/>
        <v>0</v>
      </c>
      <c r="M28" s="2">
        <f t="shared" si="2"/>
        <v>260.248648</v>
      </c>
    </row>
    <row r="29" spans="1:13">
      <c r="A29" t="s">
        <v>19</v>
      </c>
      <c r="E29" s="2">
        <f>+'£GBP Cash Book 1-1-14-31-12-14'!J110</f>
        <v>0</v>
      </c>
      <c r="G29" s="2">
        <f>+B68*'Euro Cash Book 1-1-14-31-12-14'!K144</f>
        <v>0</v>
      </c>
      <c r="L29" s="2">
        <f t="shared" si="1"/>
        <v>0</v>
      </c>
      <c r="M29" s="2">
        <f t="shared" si="2"/>
        <v>0</v>
      </c>
    </row>
    <row r="30" spans="1:13">
      <c r="A30" t="s">
        <v>22</v>
      </c>
      <c r="E30" s="2">
        <f>+'£GBP Cash Book 1-1-14-31-12-14'!G110</f>
        <v>0</v>
      </c>
      <c r="G30" s="2">
        <f>+B68*'Euro Cash Book 1-1-14-31-12-14'!H144</f>
        <v>0</v>
      </c>
      <c r="L30" s="2">
        <f t="shared" si="1"/>
        <v>0</v>
      </c>
      <c r="M30" s="2">
        <f t="shared" si="2"/>
        <v>0</v>
      </c>
    </row>
    <row r="31" spans="1:13">
      <c r="A31" t="s">
        <v>30</v>
      </c>
      <c r="E31" s="2">
        <f>+'£GBP Cash Book 1-1-14-31-12-14'!K110</f>
        <v>0</v>
      </c>
      <c r="G31" s="2">
        <f>+B68*'Euro Cash Book 1-1-14-31-12-14'!L144</f>
        <v>0</v>
      </c>
      <c r="L31" s="2">
        <f t="shared" si="1"/>
        <v>0</v>
      </c>
      <c r="M31" s="2">
        <f t="shared" si="2"/>
        <v>0</v>
      </c>
    </row>
    <row r="32" spans="1:13">
      <c r="A32" t="s">
        <v>29</v>
      </c>
      <c r="E32" s="2">
        <f>+'£GBP Cash Book 1-1-14-31-12-14'!L110</f>
        <v>0</v>
      </c>
      <c r="L32" s="2">
        <f t="shared" si="1"/>
        <v>0</v>
      </c>
      <c r="M32" s="2">
        <f t="shared" si="2"/>
        <v>0</v>
      </c>
    </row>
    <row r="33" spans="1:13">
      <c r="L33" s="2">
        <f t="shared" si="1"/>
        <v>0</v>
      </c>
      <c r="M33" s="2">
        <f t="shared" si="2"/>
        <v>0</v>
      </c>
    </row>
    <row r="34" spans="1:13">
      <c r="A34" t="s">
        <v>56</v>
      </c>
      <c r="L34" s="2">
        <f t="shared" si="1"/>
        <v>0</v>
      </c>
      <c r="M34" s="2">
        <f t="shared" si="2"/>
        <v>0</v>
      </c>
    </row>
    <row r="35" spans="1:13">
      <c r="A35" t="s">
        <v>26</v>
      </c>
      <c r="C35" s="2">
        <v>1020</v>
      </c>
      <c r="D35" s="2">
        <f>+'£GBP Cash Book 1-1-14-31-12-14'!AD110</f>
        <v>0</v>
      </c>
      <c r="H35" s="2">
        <f>+Accruals!Q25</f>
        <v>1020</v>
      </c>
      <c r="L35" s="2">
        <f t="shared" si="1"/>
        <v>0</v>
      </c>
      <c r="M35" s="2">
        <f t="shared" si="2"/>
        <v>0</v>
      </c>
    </row>
    <row r="36" spans="1:13">
      <c r="A36" t="s">
        <v>25</v>
      </c>
      <c r="D36" s="2">
        <f>+'£GBP Cash Book 1-1-14-31-12-14'!R110</f>
        <v>112.65</v>
      </c>
      <c r="F36" s="2">
        <f>+B68*'Euro Cash Book 1-1-14-31-12-14'!S144</f>
        <v>134.766166</v>
      </c>
      <c r="L36" s="2">
        <f t="shared" si="1"/>
        <v>247.416166</v>
      </c>
      <c r="M36" s="2">
        <f t="shared" si="2"/>
        <v>0</v>
      </c>
    </row>
    <row r="37" spans="1:13">
      <c r="A37" t="s">
        <v>72</v>
      </c>
      <c r="J37" s="2">
        <v>337.8</v>
      </c>
      <c r="L37" s="2">
        <f t="shared" si="1"/>
        <v>337.8</v>
      </c>
      <c r="M37" s="2">
        <f t="shared" si="2"/>
        <v>0</v>
      </c>
    </row>
    <row r="38" spans="1:13">
      <c r="A38" t="s">
        <v>113</v>
      </c>
      <c r="D38" s="2">
        <f>+'£GBP Cash Book 1-1-14-31-12-14'!T110</f>
        <v>0</v>
      </c>
      <c r="L38" s="2">
        <f t="shared" si="1"/>
        <v>0</v>
      </c>
      <c r="M38" s="2">
        <f t="shared" si="2"/>
        <v>0</v>
      </c>
    </row>
    <row r="39" spans="1:13">
      <c r="A39" t="s">
        <v>11</v>
      </c>
      <c r="D39" s="2">
        <f>+'£GBP Cash Book 1-1-14-31-12-14'!S110</f>
        <v>0</v>
      </c>
      <c r="F39" s="2">
        <f>+B68*'Euro Cash Book 1-1-14-31-12-14'!T144</f>
        <v>0</v>
      </c>
      <c r="H39" s="2">
        <f>+Accruals!G25</f>
        <v>0</v>
      </c>
      <c r="L39" s="2">
        <f t="shared" si="1"/>
        <v>0</v>
      </c>
      <c r="M39" s="2">
        <f t="shared" si="2"/>
        <v>0</v>
      </c>
    </row>
    <row r="40" spans="1:13">
      <c r="A40" t="s">
        <v>94</v>
      </c>
      <c r="B40" s="2">
        <v>108.62</v>
      </c>
      <c r="D40" s="2">
        <f>+'£GBP Cash Book 1-1-14-31-12-14'!U110</f>
        <v>0</v>
      </c>
      <c r="F40" s="2">
        <f>+'Euro Cash Book 1-1-14-31-12-14'!U144*B68</f>
        <v>-31.186050000000002</v>
      </c>
      <c r="H40" s="2">
        <f>+Accruals!K25</f>
        <v>484.23</v>
      </c>
      <c r="L40" s="2">
        <f t="shared" si="1"/>
        <v>561.66395</v>
      </c>
      <c r="M40" s="2">
        <f t="shared" si="2"/>
        <v>0</v>
      </c>
    </row>
    <row r="41" spans="1:13">
      <c r="A41" t="s">
        <v>100</v>
      </c>
      <c r="D41" s="2">
        <f>+'£GBP Cash Book 1-1-14-31-12-14'!V110</f>
        <v>0</v>
      </c>
      <c r="F41" s="2">
        <f>B68*'Euro Cash Book 1-1-14-31-12-14'!V144</f>
        <v>42.43</v>
      </c>
      <c r="H41" s="2">
        <f>+Accruals!L25</f>
        <v>128.88999999999999</v>
      </c>
      <c r="L41" s="2">
        <f t="shared" si="1"/>
        <v>171.32</v>
      </c>
      <c r="M41" s="2">
        <f t="shared" si="2"/>
        <v>0</v>
      </c>
    </row>
    <row r="42" spans="1:13">
      <c r="A42" t="s">
        <v>97</v>
      </c>
      <c r="D42" s="2">
        <f>+'£GBP Cash Book 1-1-14-31-12-14'!W110</f>
        <v>0</v>
      </c>
      <c r="F42" s="2">
        <f>+'Euro Cash Book 1-1-14-31-12-14'!W144*B68</f>
        <v>232.5164</v>
      </c>
      <c r="H42" s="2">
        <f>+Accruals!M25</f>
        <v>209.35999999999999</v>
      </c>
      <c r="L42" s="2">
        <f t="shared" si="1"/>
        <v>441.87639999999999</v>
      </c>
      <c r="M42" s="2">
        <f t="shared" si="2"/>
        <v>0</v>
      </c>
    </row>
    <row r="43" spans="1:13">
      <c r="A43" t="s">
        <v>102</v>
      </c>
      <c r="D43" s="2">
        <f>+'£GBP Cash Book 1-1-14-31-12-14'!X110</f>
        <v>0</v>
      </c>
      <c r="F43" s="2">
        <f>B68*'Euro Cash Book 1-1-14-31-12-14'!X144</f>
        <v>0</v>
      </c>
      <c r="H43" s="2">
        <f>+Accruals!N25</f>
        <v>0</v>
      </c>
      <c r="L43" s="2">
        <f t="shared" si="1"/>
        <v>0</v>
      </c>
      <c r="M43" s="2">
        <f t="shared" si="2"/>
        <v>0</v>
      </c>
    </row>
    <row r="44" spans="1:13">
      <c r="A44" t="s">
        <v>99</v>
      </c>
      <c r="D44" s="2">
        <f>+'£GBP Cash Book 1-1-14-31-12-14'!Y110</f>
        <v>0</v>
      </c>
      <c r="F44" s="2">
        <f>+'Euro Cash Book 1-1-14-31-12-14'!Y144*B68</f>
        <v>0</v>
      </c>
      <c r="H44" s="2">
        <f>+Accruals!I25</f>
        <v>254.58</v>
      </c>
      <c r="L44" s="2">
        <f t="shared" si="1"/>
        <v>254.58</v>
      </c>
      <c r="M44" s="2">
        <f t="shared" si="2"/>
        <v>0</v>
      </c>
    </row>
    <row r="45" spans="1:13">
      <c r="A45" t="s">
        <v>89</v>
      </c>
      <c r="H45" s="2">
        <f>+Accruals!J25</f>
        <v>0</v>
      </c>
      <c r="L45" s="2">
        <f t="shared" si="1"/>
        <v>0</v>
      </c>
      <c r="M45" s="2">
        <f t="shared" si="2"/>
        <v>0</v>
      </c>
    </row>
    <row r="46" spans="1:13">
      <c r="A46" t="s">
        <v>108</v>
      </c>
      <c r="F46" s="2">
        <f>+B68*'Euro Cash Book 1-1-14-31-12-14'!AC144</f>
        <v>0</v>
      </c>
      <c r="H46" s="2">
        <f>+Accruals!G25</f>
        <v>0</v>
      </c>
      <c r="L46" s="2">
        <f t="shared" si="1"/>
        <v>0</v>
      </c>
      <c r="M46" s="2">
        <f t="shared" si="2"/>
        <v>0</v>
      </c>
    </row>
    <row r="47" spans="1:13">
      <c r="A47" t="s">
        <v>27</v>
      </c>
      <c r="D47" s="2">
        <f>+'£GBP Cash Book 1-1-14-31-12-14'!AB110</f>
        <v>901</v>
      </c>
      <c r="H47" s="2">
        <f>+Accruals!S25</f>
        <v>0</v>
      </c>
      <c r="L47" s="2">
        <f t="shared" si="1"/>
        <v>901</v>
      </c>
      <c r="M47" s="2">
        <f t="shared" si="2"/>
        <v>0</v>
      </c>
    </row>
    <row r="48" spans="1:13">
      <c r="A48" t="s">
        <v>31</v>
      </c>
      <c r="L48" s="2">
        <f t="shared" si="1"/>
        <v>0</v>
      </c>
      <c r="M48" s="2">
        <f t="shared" si="2"/>
        <v>0</v>
      </c>
    </row>
    <row r="49" spans="1:13">
      <c r="A49" t="s">
        <v>32</v>
      </c>
      <c r="L49" s="2">
        <f t="shared" si="1"/>
        <v>0</v>
      </c>
      <c r="M49" s="2">
        <f t="shared" si="2"/>
        <v>0</v>
      </c>
    </row>
    <row r="50" spans="1:13">
      <c r="A50" t="s">
        <v>85</v>
      </c>
      <c r="F50" s="2">
        <f>+B68*'Euro Cash Book 1-1-14-31-12-14'!AD144</f>
        <v>0</v>
      </c>
      <c r="H50" s="2">
        <f>+Accruals!P25</f>
        <v>0</v>
      </c>
      <c r="L50" s="2">
        <f t="shared" si="1"/>
        <v>0</v>
      </c>
      <c r="M50" s="2">
        <f t="shared" si="2"/>
        <v>0</v>
      </c>
    </row>
    <row r="51" spans="1:13">
      <c r="A51" t="s">
        <v>33</v>
      </c>
      <c r="C51" s="2">
        <v>535.20000000000005</v>
      </c>
      <c r="D51" s="2">
        <f>+'£GBP Cash Book 1-1-14-31-12-14'!AA110</f>
        <v>0</v>
      </c>
      <c r="F51" s="2">
        <f>+B68*'Euro Cash Book 1-1-14-31-12-14'!AA144</f>
        <v>0</v>
      </c>
      <c r="H51" s="2">
        <f>+Accruals!H25</f>
        <v>535.20000000000005</v>
      </c>
      <c r="L51" s="2">
        <f t="shared" si="1"/>
        <v>0</v>
      </c>
      <c r="M51" s="2">
        <f t="shared" si="2"/>
        <v>0</v>
      </c>
    </row>
    <row r="52" spans="1:13">
      <c r="A52" t="s">
        <v>71</v>
      </c>
      <c r="F52" s="2">
        <f>+B68*'Euro Cash Book 1-1-14-31-12-14'!AB144</f>
        <v>0</v>
      </c>
      <c r="L52" s="2">
        <f t="shared" si="1"/>
        <v>0</v>
      </c>
      <c r="M52" s="2">
        <f t="shared" si="2"/>
        <v>0</v>
      </c>
    </row>
    <row r="53" spans="1:13">
      <c r="A53" t="s">
        <v>65</v>
      </c>
      <c r="D53" s="2">
        <f>+'£GBP Cash Book 1-1-14-31-12-14'!Z110</f>
        <v>1685.73</v>
      </c>
      <c r="F53" s="2">
        <f>+B68*'Euro Cash Book 1-1-14-31-12-14'!Z144</f>
        <v>0</v>
      </c>
      <c r="L53" s="2">
        <f t="shared" si="1"/>
        <v>1685.73</v>
      </c>
      <c r="M53" s="2">
        <f t="shared" si="2"/>
        <v>0</v>
      </c>
    </row>
    <row r="54" spans="1:13">
      <c r="A54" t="s">
        <v>42</v>
      </c>
      <c r="C54" s="2">
        <v>13</v>
      </c>
      <c r="D54" s="2">
        <f>+'£GBP Cash Book 1-1-14-31-12-14'!AC110</f>
        <v>160</v>
      </c>
      <c r="F54" s="2">
        <f>+B68*'Euro Cash Book 1-1-14-31-12-14'!AF144</f>
        <v>0</v>
      </c>
      <c r="H54" s="2">
        <f>+Accruals!O25</f>
        <v>13</v>
      </c>
      <c r="L54" s="2">
        <f t="shared" si="1"/>
        <v>160</v>
      </c>
      <c r="M54" s="2">
        <f t="shared" si="2"/>
        <v>0</v>
      </c>
    </row>
    <row r="55" spans="1:13">
      <c r="A55" t="s">
        <v>126</v>
      </c>
      <c r="D55" s="2">
        <f>+'£GBP Cash Book 1-1-14-31-12-14'!AF110</f>
        <v>0</v>
      </c>
      <c r="L55" s="2">
        <f t="shared" ref="L55" si="5">+IF(+B55-C55+D55-E55+F55-G55+H55-I55+J55-K55&gt;0,+B55-C55+D55-E55+F55-G55+H55-I55+J55-K55,0)</f>
        <v>0</v>
      </c>
      <c r="M55" s="2">
        <f t="shared" ref="M55" si="6">+IF(+B55-C55+D55-E55+F55-G55+H55-I55+J55-K55&gt;0,0,-(+B55-C55+D55-E55+F55-G55+H55-I55+J55-K55))</f>
        <v>0</v>
      </c>
    </row>
    <row r="56" spans="1:13">
      <c r="A56" t="s">
        <v>90</v>
      </c>
      <c r="C56" s="2">
        <v>2433.5300000000002</v>
      </c>
      <c r="D56" s="2">
        <f>+'£GBP Cash Book 1-1-14-31-12-14'!AE110</f>
        <v>2998.98</v>
      </c>
      <c r="F56" s="2">
        <f>+B68*'Euro Cash Book 1-1-14-31-12-14'!AG144</f>
        <v>0</v>
      </c>
      <c r="H56" s="2">
        <f>+Accruals!R25</f>
        <v>0</v>
      </c>
      <c r="L56" s="2">
        <f t="shared" si="1"/>
        <v>565.44999999999982</v>
      </c>
      <c r="M56" s="2">
        <f t="shared" si="2"/>
        <v>0</v>
      </c>
    </row>
    <row r="57" spans="1:13">
      <c r="L57" s="2">
        <f t="shared" si="1"/>
        <v>0</v>
      </c>
      <c r="M57" s="2">
        <f t="shared" si="2"/>
        <v>0</v>
      </c>
    </row>
    <row r="58" spans="1:13">
      <c r="A58" t="s">
        <v>64</v>
      </c>
      <c r="D58" s="2">
        <f>+'£GBP Cash Book 1-1-14-31-12-14'!AG110</f>
        <v>0</v>
      </c>
      <c r="E58" s="2">
        <f>+'£GBP Cash Book 1-1-14-31-12-14'!N110</f>
        <v>0</v>
      </c>
      <c r="F58" s="2">
        <f>+B68*'Euro Cash Book 1-1-14-31-12-14'!AH144</f>
        <v>0</v>
      </c>
      <c r="G58" s="2">
        <f>+'Euro Cash Book 1-1-14-31-12-14'!N144*B68</f>
        <v>0</v>
      </c>
      <c r="L58" s="2">
        <f t="shared" si="1"/>
        <v>0</v>
      </c>
      <c r="M58" s="2">
        <f t="shared" si="2"/>
        <v>0</v>
      </c>
    </row>
    <row r="59" spans="1:13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1" spans="1:13">
      <c r="B61" s="34">
        <f>SUM(B6:B59)</f>
        <v>30258.31</v>
      </c>
      <c r="C61" s="34">
        <f t="shared" ref="C61:M61" si="7">SUM(C6:C59)</f>
        <v>30258.309999999998</v>
      </c>
      <c r="D61" s="34">
        <f t="shared" si="7"/>
        <v>12185.76</v>
      </c>
      <c r="E61" s="34">
        <f t="shared" si="7"/>
        <v>12185.759999999998</v>
      </c>
      <c r="F61" s="34">
        <f t="shared" si="7"/>
        <v>13461.138136</v>
      </c>
      <c r="G61" s="34">
        <f t="shared" si="7"/>
        <v>13461.138136000001</v>
      </c>
      <c r="H61" s="34">
        <f t="shared" si="7"/>
        <v>2645.26</v>
      </c>
      <c r="I61" s="34">
        <f t="shared" si="7"/>
        <v>2645.2599999999998</v>
      </c>
      <c r="J61" s="34">
        <f t="shared" si="7"/>
        <v>337.8</v>
      </c>
      <c r="K61" s="34">
        <f t="shared" si="7"/>
        <v>337.8</v>
      </c>
      <c r="L61" s="34">
        <f t="shared" si="7"/>
        <v>36769.251619999995</v>
      </c>
      <c r="M61" s="34">
        <f t="shared" si="7"/>
        <v>36769.251619999995</v>
      </c>
    </row>
    <row r="68" spans="1:2">
      <c r="A68" t="s">
        <v>62</v>
      </c>
      <c r="B68" s="88">
        <v>0.84860000000000002</v>
      </c>
    </row>
  </sheetData>
  <mergeCells count="6"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B5" sqref="B5"/>
    </sheetView>
  </sheetViews>
  <sheetFormatPr defaultRowHeight="15"/>
  <cols>
    <col min="1" max="1" width="31.42578125" customWidth="1"/>
    <col min="2" max="3" width="10.5703125" style="2" bestFit="1" customWidth="1"/>
    <col min="4" max="4" width="3" customWidth="1"/>
    <col min="5" max="6" width="10.5703125" bestFit="1" customWidth="1"/>
  </cols>
  <sheetData>
    <row r="1" spans="1:7">
      <c r="A1" s="33" t="s">
        <v>43</v>
      </c>
    </row>
    <row r="2" spans="1:7">
      <c r="A2" s="33" t="s">
        <v>205</v>
      </c>
    </row>
    <row r="4" spans="1:7">
      <c r="B4" s="85" t="s">
        <v>207</v>
      </c>
      <c r="C4" s="85"/>
      <c r="D4" s="11"/>
      <c r="E4" s="11" t="s">
        <v>92</v>
      </c>
      <c r="F4" s="11"/>
    </row>
    <row r="5" spans="1:7">
      <c r="B5" s="50" t="s">
        <v>23</v>
      </c>
      <c r="C5" s="50" t="s">
        <v>23</v>
      </c>
      <c r="D5" s="11"/>
      <c r="E5" s="49" t="s">
        <v>23</v>
      </c>
      <c r="F5" s="49" t="s">
        <v>23</v>
      </c>
    </row>
    <row r="6" spans="1:7">
      <c r="A6" s="11" t="s">
        <v>51</v>
      </c>
      <c r="B6" s="71"/>
      <c r="C6" s="71"/>
      <c r="D6" s="71"/>
      <c r="E6" s="71"/>
      <c r="F6" s="71"/>
      <c r="G6" s="71"/>
    </row>
    <row r="7" spans="1:7">
      <c r="B7" s="71"/>
      <c r="C7" s="71">
        <f>+'Extended Trial Balance'!L7-'Extended Trial Balance'!M7</f>
        <v>0</v>
      </c>
      <c r="D7" s="71"/>
      <c r="E7" s="71"/>
      <c r="F7" s="71">
        <v>0</v>
      </c>
      <c r="G7" s="71"/>
    </row>
    <row r="8" spans="1:7">
      <c r="B8" s="71"/>
      <c r="C8" s="71"/>
      <c r="D8" s="71"/>
      <c r="E8" s="71"/>
      <c r="F8" s="71"/>
      <c r="G8" s="71"/>
    </row>
    <row r="9" spans="1:7">
      <c r="A9" s="11" t="s">
        <v>52</v>
      </c>
      <c r="B9" s="71"/>
      <c r="C9" s="71"/>
      <c r="D9" s="71"/>
      <c r="E9" s="71"/>
      <c r="F9" s="71"/>
      <c r="G9" s="71"/>
    </row>
    <row r="10" spans="1:7">
      <c r="A10" t="s">
        <v>53</v>
      </c>
      <c r="B10" s="71">
        <f>+'Extended Trial Balance'!L10-'Extended Trial Balance'!M10</f>
        <v>0</v>
      </c>
      <c r="C10" s="71"/>
      <c r="D10" s="71"/>
      <c r="E10" s="71">
        <v>0</v>
      </c>
      <c r="F10" s="71"/>
      <c r="G10" s="71"/>
    </row>
    <row r="11" spans="1:7">
      <c r="A11" t="s">
        <v>103</v>
      </c>
      <c r="B11" s="71">
        <f>+'Extended Trial Balance'!L11-'Extended Trial Balance'!M11</f>
        <v>0</v>
      </c>
      <c r="C11" s="71"/>
      <c r="D11" s="71"/>
      <c r="E11" s="71">
        <v>108.62</v>
      </c>
      <c r="F11" s="71"/>
      <c r="G11" s="71"/>
    </row>
    <row r="12" spans="1:7">
      <c r="A12" t="s">
        <v>66</v>
      </c>
      <c r="B12" s="71">
        <f>+'Extended Trial Balance'!L12-'Extended Trial Balance'!M12</f>
        <v>1684.6200000000008</v>
      </c>
      <c r="C12" s="71"/>
      <c r="D12" s="71"/>
      <c r="E12" s="71">
        <v>1215.58</v>
      </c>
      <c r="F12" s="71"/>
      <c r="G12" s="71"/>
    </row>
    <row r="13" spans="1:7">
      <c r="A13" t="s">
        <v>67</v>
      </c>
      <c r="B13" s="71">
        <f>+'Extended Trial Balance'!L13-'Extended Trial Balance'!M13</f>
        <v>23945.452512</v>
      </c>
      <c r="C13" s="71"/>
      <c r="D13" s="71"/>
      <c r="E13" s="71">
        <v>26224.86</v>
      </c>
      <c r="F13" s="71"/>
      <c r="G13" s="71"/>
    </row>
    <row r="14" spans="1:7">
      <c r="A14" t="s">
        <v>3</v>
      </c>
      <c r="B14" s="71">
        <f>+'Extended Trial Balance'!L14-'Extended Trial Balance'!M14</f>
        <v>5544.1825920000001</v>
      </c>
      <c r="C14" s="71"/>
      <c r="D14" s="71"/>
      <c r="E14" s="71">
        <v>2441.09</v>
      </c>
      <c r="F14" s="71"/>
      <c r="G14" s="71"/>
    </row>
    <row r="15" spans="1:7">
      <c r="A15" t="s">
        <v>69</v>
      </c>
      <c r="B15" s="71">
        <f>+'Extended Trial Balance'!L15-'Extended Trial Balance'!M15</f>
        <v>0</v>
      </c>
      <c r="C15" s="71"/>
      <c r="D15" s="71"/>
      <c r="E15" s="71">
        <v>0</v>
      </c>
      <c r="F15" s="71"/>
      <c r="G15" s="71"/>
    </row>
    <row r="16" spans="1:7">
      <c r="A16" t="s">
        <v>70</v>
      </c>
      <c r="B16" s="71">
        <f>+'Extended Trial Balance'!L16-'Extended Trial Balance'!M16</f>
        <v>268.16000000000003</v>
      </c>
      <c r="C16" s="71"/>
      <c r="D16" s="71"/>
      <c r="E16" s="71">
        <v>268.16000000000003</v>
      </c>
      <c r="F16" s="71"/>
      <c r="G16" s="71"/>
    </row>
    <row r="17" spans="1:7">
      <c r="A17" t="s">
        <v>59</v>
      </c>
      <c r="B17" s="72">
        <f>+'Extended Trial Balance'!L17-'Extended Trial Balance'!M17</f>
        <v>1.7053025658242404E-13</v>
      </c>
      <c r="C17" s="71"/>
      <c r="D17" s="71"/>
      <c r="E17" s="71">
        <v>0</v>
      </c>
      <c r="F17" s="71"/>
      <c r="G17" s="71"/>
    </row>
    <row r="18" spans="1:7">
      <c r="B18" s="73">
        <f>SUM(B10:B17)</f>
        <v>31442.415104</v>
      </c>
      <c r="C18" s="71"/>
      <c r="D18" s="71"/>
      <c r="E18" s="73">
        <f>SUM(E10:E17)</f>
        <v>30258.31</v>
      </c>
      <c r="F18" s="71"/>
      <c r="G18" s="71"/>
    </row>
    <row r="19" spans="1:7">
      <c r="A19" s="11" t="s">
        <v>73</v>
      </c>
      <c r="B19" s="71"/>
      <c r="C19" s="71"/>
      <c r="D19" s="71"/>
      <c r="E19" s="71"/>
      <c r="F19" s="71"/>
      <c r="G19" s="71"/>
    </row>
    <row r="20" spans="1:7">
      <c r="A20" t="s">
        <v>28</v>
      </c>
      <c r="B20" s="71">
        <f>+'Extended Trial Balance'!M19-'Extended Trial Balance'!L19</f>
        <v>2645.2599999999998</v>
      </c>
      <c r="C20" s="71"/>
      <c r="D20" s="71"/>
      <c r="E20" s="71">
        <v>4001.73</v>
      </c>
      <c r="F20" s="71"/>
      <c r="G20" s="71"/>
    </row>
    <row r="21" spans="1:7">
      <c r="A21" t="str">
        <f>+'Extended Trial Balance'!A20</f>
        <v>Members Fees Paid In Advance</v>
      </c>
      <c r="B21" s="71">
        <f>+'Extended Trial Balance'!M20-'Extended Trial Balance'!L20</f>
        <v>0</v>
      </c>
      <c r="C21" s="71"/>
      <c r="D21" s="71"/>
      <c r="E21" s="71">
        <v>2105.8200000000002</v>
      </c>
      <c r="F21" s="71"/>
      <c r="G21" s="71"/>
    </row>
    <row r="22" spans="1:7">
      <c r="B22" s="72"/>
      <c r="C22" s="71"/>
      <c r="D22" s="71"/>
      <c r="E22" s="71"/>
      <c r="F22" s="71"/>
      <c r="G22" s="71"/>
    </row>
    <row r="23" spans="1:7">
      <c r="B23" s="73">
        <f>SUM(B20:B22)</f>
        <v>2645.2599999999998</v>
      </c>
      <c r="C23" s="71"/>
      <c r="D23" s="71"/>
      <c r="E23" s="73">
        <f>SUM(E20:E22)</f>
        <v>6107.55</v>
      </c>
      <c r="F23" s="71"/>
      <c r="G23" s="71"/>
    </row>
    <row r="24" spans="1:7">
      <c r="A24" t="s">
        <v>74</v>
      </c>
      <c r="B24" s="71"/>
      <c r="C24" s="71">
        <f>+B18-B23</f>
        <v>28797.155104000001</v>
      </c>
      <c r="D24" s="71"/>
      <c r="E24" s="71"/>
      <c r="F24" s="71">
        <f>+E18-E23</f>
        <v>24150.760000000002</v>
      </c>
      <c r="G24" s="71"/>
    </row>
    <row r="25" spans="1:7">
      <c r="B25" s="71"/>
      <c r="C25" s="71"/>
      <c r="D25" s="71"/>
      <c r="E25" s="71"/>
      <c r="F25" s="71"/>
      <c r="G25" s="71"/>
    </row>
    <row r="26" spans="1:7">
      <c r="A26" s="11" t="s">
        <v>115</v>
      </c>
      <c r="B26" s="71"/>
      <c r="C26" s="71"/>
      <c r="D26" s="71"/>
      <c r="E26" s="71"/>
      <c r="F26" s="71"/>
      <c r="G26" s="71"/>
    </row>
    <row r="27" spans="1:7">
      <c r="A27" t="s">
        <v>116</v>
      </c>
      <c r="B27" s="71"/>
      <c r="C27" s="71">
        <f>+'Extended Trial Balance'!M21-'Extended Trial Balance'!L21</f>
        <v>16097.64</v>
      </c>
      <c r="D27" s="71"/>
      <c r="E27" s="71"/>
      <c r="F27" s="71">
        <v>16097.64</v>
      </c>
      <c r="G27" s="71"/>
    </row>
    <row r="28" spans="1:7">
      <c r="B28" s="71"/>
      <c r="C28" s="72"/>
      <c r="D28" s="71"/>
      <c r="E28" s="71"/>
      <c r="F28" s="72"/>
      <c r="G28" s="71"/>
    </row>
    <row r="29" spans="1:7">
      <c r="B29" s="71"/>
      <c r="C29" s="71"/>
      <c r="D29" s="71"/>
      <c r="E29" s="71"/>
      <c r="F29" s="71"/>
      <c r="G29" s="71"/>
    </row>
    <row r="30" spans="1:7" ht="15.75" thickBot="1">
      <c r="A30" t="s">
        <v>75</v>
      </c>
      <c r="B30" s="71"/>
      <c r="C30" s="74">
        <f>+C7+C24-C27</f>
        <v>12699.515104000002</v>
      </c>
      <c r="D30" s="71"/>
      <c r="E30" s="71"/>
      <c r="F30" s="74">
        <f>+F24-F27</f>
        <v>8053.1200000000026</v>
      </c>
      <c r="G30" s="71"/>
    </row>
    <row r="31" spans="1:7" ht="15.75" thickTop="1">
      <c r="B31" s="71"/>
      <c r="C31" s="71"/>
      <c r="D31" s="71"/>
      <c r="E31" s="71"/>
      <c r="F31" s="71"/>
      <c r="G31" s="71"/>
    </row>
    <row r="32" spans="1:7">
      <c r="B32" s="71"/>
      <c r="C32" s="71"/>
      <c r="D32" s="71"/>
      <c r="E32" s="71"/>
      <c r="F32" s="71"/>
      <c r="G32" s="71"/>
    </row>
    <row r="33" spans="1:7">
      <c r="A33" t="s">
        <v>76</v>
      </c>
      <c r="B33" s="71"/>
      <c r="C33" s="71"/>
      <c r="D33" s="71"/>
      <c r="E33" s="71"/>
      <c r="F33" s="71"/>
      <c r="G33" s="71"/>
    </row>
    <row r="34" spans="1:7" hidden="1">
      <c r="A34" t="s">
        <v>77</v>
      </c>
      <c r="B34" s="71"/>
      <c r="C34" s="71"/>
      <c r="D34" s="71"/>
      <c r="E34" s="71"/>
      <c r="F34" s="71"/>
      <c r="G34" s="71"/>
    </row>
    <row r="35" spans="1:7" hidden="1">
      <c r="B35" s="71"/>
      <c r="C35" s="71"/>
      <c r="D35" s="71"/>
      <c r="E35" s="71"/>
      <c r="F35" s="71"/>
      <c r="G35" s="71"/>
    </row>
    <row r="36" spans="1:7">
      <c r="A36" t="s">
        <v>106</v>
      </c>
      <c r="B36" s="71">
        <f>+'Extended Trial Balance'!M23-'Extended Trial Balance'!L23</f>
        <v>8053.12</v>
      </c>
      <c r="C36" s="71"/>
      <c r="D36" s="71"/>
      <c r="E36" s="71">
        <v>4244.25</v>
      </c>
      <c r="F36" s="71"/>
      <c r="G36" s="71"/>
    </row>
    <row r="37" spans="1:7">
      <c r="A37" t="s">
        <v>105</v>
      </c>
      <c r="B37" s="72">
        <f>+'Draft P&amp;L Account'!C43</f>
        <v>4646.3951040000002</v>
      </c>
      <c r="C37" s="71"/>
      <c r="D37" s="71"/>
      <c r="E37" s="72">
        <f>+'Draft P&amp;L Account'!E43</f>
        <v>3808.869999999999</v>
      </c>
      <c r="F37" s="71"/>
      <c r="G37" s="71"/>
    </row>
    <row r="38" spans="1:7">
      <c r="B38" s="71"/>
      <c r="C38" s="71">
        <f>SUM(B36:B37)</f>
        <v>12699.515104</v>
      </c>
      <c r="D38" s="71"/>
      <c r="E38" s="71"/>
      <c r="F38" s="71">
        <f>SUM(E36:E37)</f>
        <v>8053.119999999999</v>
      </c>
      <c r="G38" s="71"/>
    </row>
    <row r="39" spans="1:7">
      <c r="B39" s="71"/>
      <c r="C39" s="72"/>
      <c r="D39" s="71"/>
      <c r="E39" s="71"/>
      <c r="F39" s="72"/>
      <c r="G39" s="71"/>
    </row>
    <row r="40" spans="1:7">
      <c r="B40" s="71"/>
      <c r="C40" s="71"/>
      <c r="D40" s="71"/>
      <c r="E40" s="71"/>
      <c r="F40" s="71"/>
      <c r="G40" s="71"/>
    </row>
    <row r="41" spans="1:7" ht="15.75" thickBot="1">
      <c r="B41" s="71"/>
      <c r="C41" s="74">
        <f>SUM(C34:C39)</f>
        <v>12699.515104</v>
      </c>
      <c r="D41" s="71"/>
      <c r="E41" s="71"/>
      <c r="F41" s="74">
        <f>SUM(F34:F39)</f>
        <v>8053.119999999999</v>
      </c>
      <c r="G41" s="71"/>
    </row>
    <row r="42" spans="1:7" ht="15.75" thickTop="1">
      <c r="E42" s="2"/>
      <c r="F42" s="2"/>
    </row>
  </sheetData>
  <mergeCells count="1">
    <mergeCell ref="B4:C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4"/>
  <sheetViews>
    <sheetView topLeftCell="A10" workbookViewId="0">
      <selection activeCell="H29" sqref="H29"/>
    </sheetView>
  </sheetViews>
  <sheetFormatPr defaultRowHeight="15"/>
  <cols>
    <col min="1" max="1" width="39" customWidth="1"/>
    <col min="2" max="2" width="11.28515625" style="2" customWidth="1"/>
    <col min="3" max="3" width="10.42578125" style="2" customWidth="1"/>
    <col min="4" max="4" width="10" customWidth="1"/>
    <col min="5" max="5" width="9.5703125" bestFit="1" customWidth="1"/>
  </cols>
  <sheetData>
    <row r="1" spans="1:5">
      <c r="A1" s="33" t="s">
        <v>43</v>
      </c>
    </row>
    <row r="2" spans="1:5">
      <c r="A2" s="33" t="s">
        <v>203</v>
      </c>
    </row>
    <row r="4" spans="1:5">
      <c r="A4" s="33" t="s">
        <v>21</v>
      </c>
    </row>
    <row r="5" spans="1:5" ht="31.5" customHeight="1">
      <c r="A5" s="33"/>
      <c r="B5" s="84" t="s">
        <v>226</v>
      </c>
      <c r="C5" s="84"/>
      <c r="D5" s="84" t="s">
        <v>204</v>
      </c>
      <c r="E5" s="84"/>
    </row>
    <row r="6" spans="1:5">
      <c r="B6" s="69" t="s">
        <v>23</v>
      </c>
      <c r="C6" s="69" t="s">
        <v>23</v>
      </c>
      <c r="D6" s="69" t="s">
        <v>23</v>
      </c>
      <c r="E6" s="69" t="s">
        <v>23</v>
      </c>
    </row>
    <row r="7" spans="1:5">
      <c r="A7" s="33" t="s">
        <v>0</v>
      </c>
      <c r="D7" s="2"/>
      <c r="E7" s="2"/>
    </row>
    <row r="8" spans="1:5">
      <c r="A8" t="s">
        <v>15</v>
      </c>
      <c r="C8" s="2">
        <f>(+'Extended Trial Balance'!M27-'Extended Trial Balance'!L27)</f>
        <v>9712.9829719999998</v>
      </c>
      <c r="D8" s="2"/>
      <c r="E8" s="2">
        <f>6243.93-0.01</f>
        <v>6243.92</v>
      </c>
    </row>
    <row r="9" spans="1:5">
      <c r="A9" t="s">
        <v>9</v>
      </c>
      <c r="C9" s="2">
        <f>(+'Extended Trial Balance'!M28-'Extended Trial Balance'!L28)</f>
        <v>260.248648</v>
      </c>
      <c r="D9" s="2"/>
      <c r="E9" s="2">
        <v>63.65</v>
      </c>
    </row>
    <row r="10" spans="1:5">
      <c r="A10" t="s">
        <v>19</v>
      </c>
      <c r="C10" s="2">
        <f>(+'Extended Trial Balance'!M29-'Extended Trial Balance'!L29)</f>
        <v>0</v>
      </c>
      <c r="D10" s="2"/>
      <c r="E10" s="2">
        <v>501.91</v>
      </c>
    </row>
    <row r="11" spans="1:5">
      <c r="A11" t="s">
        <v>22</v>
      </c>
      <c r="C11" s="2">
        <f>(+'Extended Trial Balance'!M30-'Extended Trial Balance'!L30)</f>
        <v>0</v>
      </c>
      <c r="D11" s="2"/>
      <c r="E11" s="2">
        <v>0</v>
      </c>
    </row>
    <row r="12" spans="1:5">
      <c r="A12" t="s">
        <v>30</v>
      </c>
      <c r="C12" s="2">
        <f>(+'Extended Trial Balance'!M31-'Extended Trial Balance'!L31)</f>
        <v>0</v>
      </c>
      <c r="D12" s="2"/>
      <c r="E12" s="2">
        <v>7993.53</v>
      </c>
    </row>
    <row r="13" spans="1:5">
      <c r="A13" t="s">
        <v>29</v>
      </c>
      <c r="C13" s="2">
        <f>(+'Extended Trial Balance'!M32-'Extended Trial Balance'!L32)</f>
        <v>0</v>
      </c>
      <c r="D13" s="2"/>
      <c r="E13" s="2">
        <v>0</v>
      </c>
    </row>
    <row r="14" spans="1:5">
      <c r="C14" s="34"/>
      <c r="D14" s="2"/>
      <c r="E14" s="34"/>
    </row>
    <row r="15" spans="1:5">
      <c r="C15" s="2">
        <f>SUM(C8:C14)</f>
        <v>9973.2316200000005</v>
      </c>
      <c r="D15" s="2"/>
      <c r="E15" s="2">
        <f>SUM(E8:E14)</f>
        <v>14803.009999999998</v>
      </c>
    </row>
    <row r="16" spans="1:5">
      <c r="D16" s="2"/>
      <c r="E16" s="2"/>
    </row>
    <row r="17" spans="1:5">
      <c r="A17" s="33" t="s">
        <v>13</v>
      </c>
      <c r="D17" s="2"/>
      <c r="E17" s="2"/>
    </row>
    <row r="18" spans="1:5">
      <c r="A18" t="s">
        <v>26</v>
      </c>
      <c r="B18" s="2">
        <f>+'Extended Trial Balance'!L35-'Extended Trial Balance'!M35</f>
        <v>0</v>
      </c>
      <c r="D18" s="71">
        <v>1020</v>
      </c>
      <c r="E18" s="2"/>
    </row>
    <row r="19" spans="1:5">
      <c r="A19" t="s">
        <v>25</v>
      </c>
      <c r="B19" s="2">
        <f>+'Extended Trial Balance'!L36-'Extended Trial Balance'!M36</f>
        <v>247.416166</v>
      </c>
      <c r="D19" s="71">
        <v>536.66999999999996</v>
      </c>
      <c r="E19" s="2"/>
    </row>
    <row r="20" spans="1:5">
      <c r="A20" t="s">
        <v>72</v>
      </c>
      <c r="B20" s="2">
        <f>+'Extended Trial Balance'!L37-'Extended Trial Balance'!M37</f>
        <v>337.8</v>
      </c>
      <c r="D20" s="2">
        <v>-1003.3</v>
      </c>
      <c r="E20" s="2"/>
    </row>
    <row r="21" spans="1:5">
      <c r="A21" t="s">
        <v>113</v>
      </c>
      <c r="B21" s="2">
        <f>+'Extended Trial Balance'!L38-'Extended Trial Balance'!M38</f>
        <v>0</v>
      </c>
      <c r="D21" s="71">
        <v>203.28</v>
      </c>
      <c r="E21" s="2"/>
    </row>
    <row r="22" spans="1:5">
      <c r="A22" t="s">
        <v>11</v>
      </c>
      <c r="B22" s="2">
        <f>+'Extended Trial Balance'!L39-'Extended Trial Balance'!M39</f>
        <v>0</v>
      </c>
      <c r="D22" s="93">
        <v>23.91</v>
      </c>
      <c r="E22" s="2"/>
    </row>
    <row r="23" spans="1:5">
      <c r="A23" t="s">
        <v>24</v>
      </c>
      <c r="B23" s="2">
        <f>+'Extended Trial Balance'!L40-'Extended Trial Balance'!M40+'Extended Trial Balance'!L41-'Extended Trial Balance'!M41+'Extended Trial Balance'!L42-'Extended Trial Balance'!M42+'Extended Trial Balance'!L43-'Extended Trial Balance'!M43</f>
        <v>1174.8603499999999</v>
      </c>
      <c r="D23" s="93">
        <v>3164.65</v>
      </c>
      <c r="E23" s="2"/>
    </row>
    <row r="24" spans="1:5">
      <c r="A24" t="s">
        <v>88</v>
      </c>
      <c r="B24" s="2">
        <f>+'Extended Trial Balance'!L45-'Extended Trial Balance'!M45</f>
        <v>0</v>
      </c>
      <c r="D24" s="93">
        <v>0</v>
      </c>
      <c r="E24" s="2"/>
    </row>
    <row r="25" spans="1:5">
      <c r="A25" t="s">
        <v>108</v>
      </c>
      <c r="B25" s="2">
        <f>+'Extended Trial Balance'!L46-'Extended Trial Balance'!M46</f>
        <v>0</v>
      </c>
      <c r="D25" s="93">
        <v>10.67</v>
      </c>
      <c r="E25" s="2"/>
    </row>
    <row r="26" spans="1:5">
      <c r="A26" t="s">
        <v>27</v>
      </c>
      <c r="B26" s="2">
        <f>+'Extended Trial Balance'!L47-'Extended Trial Balance'!M47</f>
        <v>901</v>
      </c>
      <c r="D26" s="93">
        <v>837.4</v>
      </c>
      <c r="E26" s="2"/>
    </row>
    <row r="27" spans="1:5">
      <c r="A27" t="s">
        <v>31</v>
      </c>
      <c r="B27" s="2">
        <f>+'Extended Trial Balance'!L48-'Extended Trial Balance'!M48</f>
        <v>0</v>
      </c>
      <c r="D27" s="93">
        <v>0</v>
      </c>
      <c r="E27" s="2"/>
    </row>
    <row r="28" spans="1:5">
      <c r="A28" t="s">
        <v>32</v>
      </c>
      <c r="B28" s="2">
        <f>+'Extended Trial Balance'!L49-'Extended Trial Balance'!M49</f>
        <v>0</v>
      </c>
      <c r="D28" s="93">
        <v>0</v>
      </c>
      <c r="E28" s="2"/>
    </row>
    <row r="29" spans="1:5">
      <c r="A29" t="s">
        <v>85</v>
      </c>
      <c r="B29" s="2">
        <f>+'Extended Trial Balance'!L50-'Extended Trial Balance'!M50</f>
        <v>0</v>
      </c>
      <c r="D29" s="70">
        <v>-0.38</v>
      </c>
      <c r="E29" s="2"/>
    </row>
    <row r="30" spans="1:5">
      <c r="A30" t="s">
        <v>33</v>
      </c>
      <c r="B30" s="2">
        <f>+'Extended Trial Balance'!L51-'Extended Trial Balance'!M51</f>
        <v>0</v>
      </c>
      <c r="D30" s="93">
        <v>87.11</v>
      </c>
      <c r="E30" s="2"/>
    </row>
    <row r="31" spans="1:5">
      <c r="A31" t="s">
        <v>71</v>
      </c>
      <c r="B31" s="2">
        <f>+'Extended Trial Balance'!L52-'Extended Trial Balance'!M52</f>
        <v>0</v>
      </c>
      <c r="D31" s="93">
        <v>0</v>
      </c>
      <c r="E31" s="2"/>
    </row>
    <row r="32" spans="1:5">
      <c r="A32" t="s">
        <v>107</v>
      </c>
      <c r="B32" s="2">
        <f>+'Extended Trial Balance'!L44-'Extended Trial Balance'!M44</f>
        <v>254.58</v>
      </c>
      <c r="D32" s="93">
        <v>579.24</v>
      </c>
      <c r="E32" s="2"/>
    </row>
    <row r="33" spans="1:5">
      <c r="A33" t="s">
        <v>65</v>
      </c>
      <c r="B33" s="2">
        <f>+'Extended Trial Balance'!L53-'Extended Trial Balance'!M53</f>
        <v>1685.73</v>
      </c>
      <c r="D33" s="71">
        <v>2380.33</v>
      </c>
      <c r="E33" s="2"/>
    </row>
    <row r="34" spans="1:5">
      <c r="A34" t="s">
        <v>42</v>
      </c>
      <c r="B34" s="2">
        <f>+'Extended Trial Balance'!L54-'Extended Trial Balance'!M54</f>
        <v>160</v>
      </c>
      <c r="D34" s="71">
        <v>75.739999999999995</v>
      </c>
      <c r="E34" s="2"/>
    </row>
    <row r="35" spans="1:5">
      <c r="A35" t="str">
        <f>+'Extended Trial Balance'!A55</f>
        <v>Telephone</v>
      </c>
      <c r="B35" s="2">
        <f>+'Extended Trial Balance'!L55-'Extended Trial Balance'!M55</f>
        <v>0</v>
      </c>
      <c r="D35" s="71">
        <v>15.4</v>
      </c>
      <c r="E35" s="2"/>
    </row>
    <row r="36" spans="1:5">
      <c r="A36" t="s">
        <v>91</v>
      </c>
      <c r="B36" s="2">
        <f>+'Extended Trial Balance'!L56-'Extended Trial Balance'!M56</f>
        <v>565.44999999999982</v>
      </c>
      <c r="D36" s="71">
        <v>3063.42</v>
      </c>
      <c r="E36" s="2"/>
    </row>
    <row r="37" spans="1:5">
      <c r="A37" t="s">
        <v>117</v>
      </c>
      <c r="B37" s="2">
        <v>0</v>
      </c>
      <c r="D37" s="71">
        <v>0</v>
      </c>
      <c r="E37" s="2"/>
    </row>
    <row r="38" spans="1:5">
      <c r="A38" t="s">
        <v>64</v>
      </c>
      <c r="B38" s="2">
        <f>+'Extended Trial Balance'!L58-'Extended Trial Balance'!M58</f>
        <v>0</v>
      </c>
      <c r="D38" s="71">
        <v>0</v>
      </c>
      <c r="E38" s="2"/>
    </row>
    <row r="39" spans="1:5">
      <c r="B39" s="34"/>
      <c r="D39" s="34"/>
      <c r="E39" s="2"/>
    </row>
    <row r="40" spans="1:5">
      <c r="C40" s="2">
        <f>SUM(B18:B39)</f>
        <v>5326.8365160000003</v>
      </c>
      <c r="D40" s="2"/>
      <c r="E40" s="2">
        <f>SUM(D18:D39)</f>
        <v>10994.14</v>
      </c>
    </row>
    <row r="41" spans="1:5">
      <c r="C41" s="34"/>
      <c r="D41" s="2"/>
      <c r="E41" s="34"/>
    </row>
    <row r="42" spans="1:5">
      <c r="D42" s="2"/>
      <c r="E42" s="2"/>
    </row>
    <row r="43" spans="1:5" ht="15.75" thickBot="1">
      <c r="C43" s="35">
        <f>+C15-C40</f>
        <v>4646.3951040000002</v>
      </c>
      <c r="D43" s="2"/>
      <c r="E43" s="35">
        <f>+E15-E40</f>
        <v>3808.869999999999</v>
      </c>
    </row>
    <row r="44" spans="1:5" ht="15.75" thickTop="1">
      <c r="D44" s="2"/>
      <c r="E44" s="2"/>
    </row>
  </sheetData>
  <mergeCells count="2">
    <mergeCell ref="B5:C5"/>
    <mergeCell ref="D5:E5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C22" sqref="C22"/>
    </sheetView>
  </sheetViews>
  <sheetFormatPr defaultRowHeight="15"/>
  <cols>
    <col min="1" max="1" width="10.7109375" bestFit="1" customWidth="1"/>
    <col min="2" max="2" width="23.85546875" customWidth="1"/>
  </cols>
  <sheetData>
    <row r="1" spans="1:6">
      <c r="A1" s="33" t="s">
        <v>43</v>
      </c>
    </row>
    <row r="2" spans="1:6">
      <c r="A2" s="33" t="s">
        <v>93</v>
      </c>
    </row>
    <row r="4" spans="1:6">
      <c r="A4" s="11" t="s">
        <v>118</v>
      </c>
      <c r="F4" s="2"/>
    </row>
    <row r="5" spans="1:6">
      <c r="F5" s="2"/>
    </row>
    <row r="6" spans="1:6">
      <c r="C6" t="s">
        <v>8</v>
      </c>
      <c r="D6" t="s">
        <v>215</v>
      </c>
      <c r="F6" s="2" t="s">
        <v>216</v>
      </c>
    </row>
    <row r="7" spans="1:6">
      <c r="A7" s="1">
        <v>41620</v>
      </c>
      <c r="B7" t="s">
        <v>217</v>
      </c>
      <c r="E7">
        <f>+'[1]Extended Trial Balance'!B68</f>
        <v>0.84860000000000002</v>
      </c>
      <c r="F7" s="2">
        <f>+C7*E7</f>
        <v>0</v>
      </c>
    </row>
    <row r="8" spans="1:6">
      <c r="A8" s="1">
        <v>41621</v>
      </c>
      <c r="B8" t="s">
        <v>218</v>
      </c>
      <c r="E8">
        <f>+'[1]Extended Trial Balance'!B68</f>
        <v>0.84860000000000002</v>
      </c>
      <c r="F8" s="2">
        <f t="shared" ref="F8:F19" si="0">+C8*E8</f>
        <v>0</v>
      </c>
    </row>
    <row r="9" spans="1:6">
      <c r="A9" s="1">
        <v>41624</v>
      </c>
      <c r="B9" t="s">
        <v>109</v>
      </c>
      <c r="E9">
        <f>+'[1]Extended Trial Balance'!B68</f>
        <v>0.84860000000000002</v>
      </c>
      <c r="F9" s="2">
        <f t="shared" si="0"/>
        <v>0</v>
      </c>
    </row>
    <row r="10" spans="1:6">
      <c r="A10" s="1">
        <v>41624</v>
      </c>
      <c r="B10" t="s">
        <v>120</v>
      </c>
      <c r="E10">
        <f>+'[1]Extended Trial Balance'!B68</f>
        <v>0.84860000000000002</v>
      </c>
      <c r="F10" s="2">
        <f t="shared" si="0"/>
        <v>0</v>
      </c>
    </row>
    <row r="11" spans="1:6">
      <c r="A11" s="1">
        <v>41624</v>
      </c>
      <c r="B11" s="28" t="s">
        <v>219</v>
      </c>
      <c r="E11">
        <f>+'[1]Extended Trial Balance'!B68</f>
        <v>0.84860000000000002</v>
      </c>
      <c r="F11" s="2">
        <f t="shared" si="0"/>
        <v>0</v>
      </c>
    </row>
    <row r="12" spans="1:6">
      <c r="A12" s="1">
        <v>41625</v>
      </c>
      <c r="B12" s="28" t="s">
        <v>186</v>
      </c>
      <c r="E12">
        <f>+'[1]Extended Trial Balance'!B68</f>
        <v>0.84860000000000002</v>
      </c>
      <c r="F12" s="2">
        <f t="shared" si="0"/>
        <v>0</v>
      </c>
    </row>
    <row r="13" spans="1:6">
      <c r="A13" s="1">
        <v>41625</v>
      </c>
      <c r="B13" s="28" t="s">
        <v>220</v>
      </c>
      <c r="E13">
        <f>+'[1]Extended Trial Balance'!B68</f>
        <v>0.84860000000000002</v>
      </c>
      <c r="F13" s="2">
        <f t="shared" si="0"/>
        <v>0</v>
      </c>
    </row>
    <row r="14" spans="1:6">
      <c r="A14" s="1">
        <v>41626</v>
      </c>
      <c r="B14" s="28" t="s">
        <v>221</v>
      </c>
      <c r="E14">
        <f>+'[1]Extended Trial Balance'!B68</f>
        <v>0.84860000000000002</v>
      </c>
      <c r="F14" s="2">
        <f t="shared" si="0"/>
        <v>0</v>
      </c>
    </row>
    <row r="15" spans="1:6">
      <c r="A15" s="1">
        <v>41628</v>
      </c>
      <c r="B15" t="s">
        <v>119</v>
      </c>
      <c r="E15">
        <f>+'[1]Extended Trial Balance'!B68</f>
        <v>0.84860000000000002</v>
      </c>
      <c r="F15" s="2">
        <f t="shared" si="0"/>
        <v>0</v>
      </c>
    </row>
    <row r="16" spans="1:6">
      <c r="A16" s="1">
        <v>41632</v>
      </c>
      <c r="B16" t="s">
        <v>122</v>
      </c>
      <c r="E16">
        <f>+'[1]Extended Trial Balance'!B68</f>
        <v>0.84860000000000002</v>
      </c>
      <c r="F16" s="2">
        <f t="shared" si="0"/>
        <v>0</v>
      </c>
    </row>
    <row r="17" spans="1:6">
      <c r="A17" s="1">
        <v>41632</v>
      </c>
      <c r="B17" t="s">
        <v>121</v>
      </c>
      <c r="E17">
        <f>+'[1]Extended Trial Balance'!B68</f>
        <v>0.84860000000000002</v>
      </c>
      <c r="F17" s="2">
        <f t="shared" si="0"/>
        <v>0</v>
      </c>
    </row>
    <row r="18" spans="1:6">
      <c r="A18" s="1">
        <v>41637</v>
      </c>
      <c r="B18" t="s">
        <v>222</v>
      </c>
      <c r="E18">
        <f>+'[1]Extended Trial Balance'!B68</f>
        <v>0.84860000000000002</v>
      </c>
      <c r="F18" s="2">
        <f t="shared" si="0"/>
        <v>0</v>
      </c>
    </row>
    <row r="19" spans="1:6">
      <c r="A19" s="1">
        <v>41638</v>
      </c>
      <c r="B19" t="s">
        <v>110</v>
      </c>
      <c r="E19">
        <f>+'[1]Extended Trial Balance'!B68</f>
        <v>0.84860000000000002</v>
      </c>
      <c r="F19" s="2">
        <f t="shared" si="0"/>
        <v>0</v>
      </c>
    </row>
    <row r="20" spans="1:6">
      <c r="A20" s="1">
        <v>41626</v>
      </c>
      <c r="B20" t="s">
        <v>223</v>
      </c>
      <c r="F20" s="2">
        <f>+D20</f>
        <v>0</v>
      </c>
    </row>
    <row r="21" spans="1:6">
      <c r="A21" s="1">
        <v>41638</v>
      </c>
      <c r="B21" t="s">
        <v>224</v>
      </c>
      <c r="F21" s="2">
        <f>+D21</f>
        <v>0</v>
      </c>
    </row>
    <row r="22" spans="1:6">
      <c r="F22" s="2"/>
    </row>
    <row r="23" spans="1:6">
      <c r="F23" s="34"/>
    </row>
    <row r="24" spans="1:6">
      <c r="F24" s="2"/>
    </row>
    <row r="25" spans="1:6" ht="15.75" thickBot="1">
      <c r="F25" s="35">
        <f>SUM(F7:F24)</f>
        <v>0</v>
      </c>
    </row>
    <row r="26" spans="1:6" ht="15.75" thickTop="1">
      <c r="F26" s="2"/>
    </row>
    <row r="27" spans="1:6">
      <c r="F27" s="2"/>
    </row>
    <row r="28" spans="1:6">
      <c r="A28" s="92" t="s">
        <v>225</v>
      </c>
      <c r="B28" s="92"/>
      <c r="C28" s="92"/>
      <c r="D28" s="92"/>
      <c r="E28" s="92"/>
      <c r="F28" s="92"/>
    </row>
  </sheetData>
  <mergeCells count="1">
    <mergeCell ref="A28:F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8"/>
  <sheetViews>
    <sheetView workbookViewId="0">
      <selection activeCell="K16" sqref="K16"/>
    </sheetView>
  </sheetViews>
  <sheetFormatPr defaultRowHeight="15"/>
  <cols>
    <col min="1" max="1" width="31.5703125" customWidth="1"/>
    <col min="2" max="2" width="12.5703125" customWidth="1"/>
    <col min="5" max="8" width="9.140625" style="2"/>
    <col min="9" max="14" width="12.140625" style="2" customWidth="1"/>
    <col min="15" max="19" width="9.140625" style="2"/>
  </cols>
  <sheetData>
    <row r="1" spans="1:21">
      <c r="A1" s="33" t="s">
        <v>43</v>
      </c>
    </row>
    <row r="2" spans="1:21">
      <c r="A2" s="33" t="s">
        <v>208</v>
      </c>
    </row>
    <row r="6" spans="1:21">
      <c r="A6" s="33" t="s">
        <v>209</v>
      </c>
    </row>
    <row r="8" spans="1:21" ht="60">
      <c r="A8" s="11" t="s">
        <v>78</v>
      </c>
      <c r="B8" s="11" t="s">
        <v>79</v>
      </c>
      <c r="C8" s="11" t="s">
        <v>80</v>
      </c>
      <c r="D8" s="11" t="s">
        <v>81</v>
      </c>
      <c r="E8" s="90"/>
      <c r="F8" s="90" t="s">
        <v>82</v>
      </c>
      <c r="G8" s="91" t="s">
        <v>214</v>
      </c>
      <c r="H8" s="91" t="s">
        <v>86</v>
      </c>
      <c r="I8" s="91" t="s">
        <v>83</v>
      </c>
      <c r="J8" s="91" t="s">
        <v>87</v>
      </c>
      <c r="K8" s="91" t="s">
        <v>228</v>
      </c>
      <c r="L8" s="91" t="s">
        <v>229</v>
      </c>
      <c r="M8" s="91" t="s">
        <v>97</v>
      </c>
      <c r="N8" s="91" t="s">
        <v>102</v>
      </c>
      <c r="O8" s="90" t="s">
        <v>42</v>
      </c>
      <c r="P8" s="90" t="s">
        <v>84</v>
      </c>
      <c r="Q8" s="91" t="s">
        <v>26</v>
      </c>
      <c r="R8" s="91" t="s">
        <v>90</v>
      </c>
      <c r="S8" s="91" t="s">
        <v>27</v>
      </c>
      <c r="T8" s="11"/>
      <c r="U8" s="11"/>
    </row>
    <row r="10" spans="1:21">
      <c r="A10" t="s">
        <v>210</v>
      </c>
      <c r="B10" t="s">
        <v>23</v>
      </c>
      <c r="C10">
        <v>1020</v>
      </c>
      <c r="D10">
        <v>1</v>
      </c>
      <c r="E10" s="2">
        <f>+C10*D10</f>
        <v>1020</v>
      </c>
      <c r="F10" s="2">
        <v>1020</v>
      </c>
      <c r="Q10" s="2">
        <v>1020</v>
      </c>
    </row>
    <row r="11" spans="1:21">
      <c r="A11" t="s">
        <v>211</v>
      </c>
      <c r="C11">
        <v>13</v>
      </c>
      <c r="D11">
        <v>1</v>
      </c>
      <c r="E11" s="2">
        <f t="shared" ref="E11:E21" si="0">+C11*D11</f>
        <v>13</v>
      </c>
      <c r="F11" s="2">
        <v>13</v>
      </c>
      <c r="O11" s="2">
        <v>13</v>
      </c>
    </row>
    <row r="12" spans="1:21" ht="14.25" customHeight="1">
      <c r="A12" t="s">
        <v>212</v>
      </c>
      <c r="B12" t="s">
        <v>213</v>
      </c>
      <c r="C12">
        <v>630.67999999999995</v>
      </c>
      <c r="D12">
        <v>0.84860000000000002</v>
      </c>
      <c r="E12" s="2">
        <f t="shared" si="0"/>
        <v>535.19504799999993</v>
      </c>
      <c r="F12" s="2">
        <v>535.20000000000005</v>
      </c>
      <c r="H12" s="2">
        <v>535.20000000000005</v>
      </c>
    </row>
    <row r="13" spans="1:21">
      <c r="A13" t="s">
        <v>227</v>
      </c>
      <c r="B13" t="s">
        <v>213</v>
      </c>
      <c r="C13">
        <f>54+8</f>
        <v>62</v>
      </c>
      <c r="D13">
        <v>0.84860000000000002</v>
      </c>
      <c r="E13" s="2">
        <f t="shared" si="0"/>
        <v>52.613199999999999</v>
      </c>
      <c r="F13" s="2">
        <v>52.61</v>
      </c>
      <c r="L13" s="2">
        <v>6.79</v>
      </c>
      <c r="M13" s="2">
        <v>45.82</v>
      </c>
    </row>
    <row r="14" spans="1:21">
      <c r="B14" t="s">
        <v>23</v>
      </c>
      <c r="C14">
        <f>21.3+140+106.5</f>
        <v>267.8</v>
      </c>
      <c r="D14">
        <v>1</v>
      </c>
      <c r="E14" s="2">
        <f t="shared" si="0"/>
        <v>267.8</v>
      </c>
      <c r="F14" s="2">
        <v>267.8</v>
      </c>
      <c r="K14" s="2">
        <f>140+106.5</f>
        <v>246.5</v>
      </c>
      <c r="L14" s="2">
        <v>21.3</v>
      </c>
    </row>
    <row r="15" spans="1:21">
      <c r="A15" t="s">
        <v>227</v>
      </c>
      <c r="B15" t="s">
        <v>23</v>
      </c>
      <c r="C15">
        <f>100.8+163.54+127.6+110.13</f>
        <v>502.06999999999994</v>
      </c>
      <c r="D15">
        <v>1</v>
      </c>
      <c r="E15" s="2">
        <f t="shared" si="0"/>
        <v>502.06999999999994</v>
      </c>
      <c r="F15" s="2">
        <v>502.07</v>
      </c>
      <c r="K15" s="2">
        <f>127.6+110.13</f>
        <v>237.73</v>
      </c>
      <c r="L15" s="2">
        <f>100.8</f>
        <v>100.8</v>
      </c>
      <c r="M15" s="2">
        <v>163.54</v>
      </c>
    </row>
    <row r="16" spans="1:21">
      <c r="B16" t="s">
        <v>213</v>
      </c>
      <c r="C16">
        <v>300</v>
      </c>
      <c r="D16">
        <v>0.84860000000000002</v>
      </c>
      <c r="E16" s="2">
        <f t="shared" si="0"/>
        <v>254.58</v>
      </c>
      <c r="F16" s="2">
        <v>254.58</v>
      </c>
      <c r="I16" s="2">
        <v>254.58</v>
      </c>
    </row>
    <row r="17" spans="5:19">
      <c r="E17" s="2">
        <f t="shared" si="0"/>
        <v>0</v>
      </c>
    </row>
    <row r="18" spans="5:19">
      <c r="E18" s="2">
        <f t="shared" si="0"/>
        <v>0</v>
      </c>
    </row>
    <row r="19" spans="5:19">
      <c r="E19" s="2">
        <f t="shared" si="0"/>
        <v>0</v>
      </c>
    </row>
    <row r="20" spans="5:19">
      <c r="E20" s="2">
        <f t="shared" si="0"/>
        <v>0</v>
      </c>
    </row>
    <row r="21" spans="5:19">
      <c r="E21" s="2">
        <f t="shared" si="0"/>
        <v>0</v>
      </c>
    </row>
    <row r="25" spans="5:19">
      <c r="E25" s="5">
        <f>SUM(E10:E24)</f>
        <v>2645.2582480000001</v>
      </c>
      <c r="F25" s="48">
        <f>SUM(F10:F24)</f>
        <v>2645.2599999999998</v>
      </c>
      <c r="G25" s="48">
        <f t="shared" ref="G25:S25" si="1">SUM(G10:G24)</f>
        <v>0</v>
      </c>
      <c r="H25" s="48">
        <f t="shared" si="1"/>
        <v>535.20000000000005</v>
      </c>
      <c r="I25" s="48">
        <f t="shared" si="1"/>
        <v>254.58</v>
      </c>
      <c r="J25" s="48">
        <f t="shared" si="1"/>
        <v>0</v>
      </c>
      <c r="K25" s="48">
        <f t="shared" si="1"/>
        <v>484.23</v>
      </c>
      <c r="L25" s="48">
        <f t="shared" si="1"/>
        <v>128.88999999999999</v>
      </c>
      <c r="M25" s="48">
        <f t="shared" si="1"/>
        <v>209.35999999999999</v>
      </c>
      <c r="N25" s="48">
        <f t="shared" si="1"/>
        <v>0</v>
      </c>
      <c r="O25" s="48">
        <f t="shared" si="1"/>
        <v>13</v>
      </c>
      <c r="P25" s="48">
        <f t="shared" si="1"/>
        <v>0</v>
      </c>
      <c r="Q25" s="48">
        <f t="shared" si="1"/>
        <v>1020</v>
      </c>
      <c r="R25" s="48">
        <f t="shared" si="1"/>
        <v>0</v>
      </c>
      <c r="S25" s="48">
        <f t="shared" si="1"/>
        <v>0</v>
      </c>
    </row>
    <row r="28" spans="5:19">
      <c r="G28" s="2">
        <f>SUM(G25:S25)</f>
        <v>2645.26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G117"/>
  <sheetViews>
    <sheetView workbookViewId="0">
      <pane xSplit="3" ySplit="9" topLeftCell="D25" activePane="bottomRight" state="frozen"/>
      <selection pane="topRight" activeCell="C1" sqref="C1"/>
      <selection pane="bottomLeft" activeCell="A10" sqref="A10"/>
      <selection pane="bottomRight" activeCell="H46" sqref="H46"/>
    </sheetView>
  </sheetViews>
  <sheetFormatPr defaultRowHeight="15"/>
  <cols>
    <col min="1" max="1" width="10.7109375" bestFit="1" customWidth="1"/>
    <col min="2" max="2" width="4.28515625" style="30" customWidth="1"/>
    <col min="3" max="3" width="21" customWidth="1"/>
    <col min="4" max="4" width="10.42578125" style="5" customWidth="1"/>
    <col min="5" max="5" width="9.28515625" style="5" bestFit="1" customWidth="1"/>
    <col min="6" max="7" width="9.140625" style="5"/>
    <col min="8" max="8" width="11.85546875" style="5" customWidth="1"/>
    <col min="9" max="13" width="12.85546875" style="5" customWidth="1"/>
    <col min="14" max="14" width="11.85546875" style="36" customWidth="1"/>
    <col min="15" max="15" width="10.28515625" style="77" customWidth="1"/>
    <col min="16" max="17" width="9.140625" style="7"/>
    <col min="25" max="25" width="12.140625" customWidth="1"/>
  </cols>
  <sheetData>
    <row r="1" spans="1:33">
      <c r="A1" s="33" t="s">
        <v>20</v>
      </c>
      <c r="C1" s="7"/>
    </row>
    <row r="2" spans="1:33">
      <c r="C2" s="7"/>
    </row>
    <row r="3" spans="1:33" s="33" customFormat="1">
      <c r="A3" s="33" t="s">
        <v>111</v>
      </c>
      <c r="B3" s="51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78"/>
      <c r="P3" s="52"/>
      <c r="Q3" s="52"/>
    </row>
    <row r="4" spans="1:33">
      <c r="C4" s="7"/>
    </row>
    <row r="5" spans="1:33">
      <c r="C5" s="7"/>
    </row>
    <row r="6" spans="1:33" ht="15.75" thickBot="1">
      <c r="D6" s="86"/>
      <c r="E6" s="86"/>
      <c r="F6" s="86"/>
      <c r="O6" s="87"/>
      <c r="P6" s="87"/>
      <c r="Q6" s="87"/>
    </row>
    <row r="7" spans="1:33">
      <c r="C7" t="s">
        <v>6</v>
      </c>
      <c r="D7" s="13"/>
      <c r="E7" s="13"/>
      <c r="F7" s="13"/>
      <c r="O7" s="79"/>
      <c r="P7" s="13"/>
      <c r="Q7" s="13"/>
    </row>
    <row r="8" spans="1:33">
      <c r="D8" s="14" t="s">
        <v>37</v>
      </c>
      <c r="E8" s="14" t="s">
        <v>3</v>
      </c>
      <c r="F8" s="14" t="s">
        <v>5</v>
      </c>
      <c r="O8" s="80" t="s">
        <v>37</v>
      </c>
      <c r="P8" s="14" t="s">
        <v>3</v>
      </c>
      <c r="Q8" s="14" t="s">
        <v>5</v>
      </c>
    </row>
    <row r="9" spans="1:33" s="8" customFormat="1" ht="60">
      <c r="B9" s="31"/>
      <c r="D9" s="15" t="s">
        <v>39</v>
      </c>
      <c r="E9" s="15" t="s">
        <v>39</v>
      </c>
      <c r="F9" s="15" t="s">
        <v>39</v>
      </c>
      <c r="G9" s="19" t="s">
        <v>34</v>
      </c>
      <c r="H9" s="20" t="s">
        <v>9</v>
      </c>
      <c r="I9" s="21" t="s">
        <v>15</v>
      </c>
      <c r="J9" s="21" t="s">
        <v>19</v>
      </c>
      <c r="K9" s="21" t="s">
        <v>30</v>
      </c>
      <c r="L9" s="21" t="s">
        <v>41</v>
      </c>
      <c r="M9" s="21" t="s">
        <v>63</v>
      </c>
      <c r="N9" s="39" t="s">
        <v>36</v>
      </c>
      <c r="O9" s="81" t="s">
        <v>39</v>
      </c>
      <c r="P9" s="15" t="s">
        <v>39</v>
      </c>
      <c r="Q9" s="15" t="s">
        <v>39</v>
      </c>
      <c r="R9" s="23" t="s">
        <v>10</v>
      </c>
      <c r="S9" s="24" t="s">
        <v>11</v>
      </c>
      <c r="T9" s="24" t="s">
        <v>113</v>
      </c>
      <c r="U9" s="24" t="s">
        <v>94</v>
      </c>
      <c r="V9" s="24" t="s">
        <v>101</v>
      </c>
      <c r="W9" s="24" t="s">
        <v>97</v>
      </c>
      <c r="X9" s="24" t="s">
        <v>102</v>
      </c>
      <c r="Y9" s="24" t="s">
        <v>98</v>
      </c>
      <c r="Z9" s="24" t="s">
        <v>18</v>
      </c>
      <c r="AA9" s="24" t="s">
        <v>40</v>
      </c>
      <c r="AB9" s="24" t="s">
        <v>27</v>
      </c>
      <c r="AC9" s="24" t="s">
        <v>42</v>
      </c>
      <c r="AD9" s="24" t="s">
        <v>26</v>
      </c>
      <c r="AE9" s="24" t="s">
        <v>91</v>
      </c>
      <c r="AF9" s="24" t="s">
        <v>125</v>
      </c>
      <c r="AG9" s="42" t="s">
        <v>36</v>
      </c>
    </row>
    <row r="10" spans="1:33">
      <c r="A10" s="1"/>
      <c r="C10" s="1"/>
      <c r="D10" s="14"/>
      <c r="E10" s="14"/>
      <c r="F10" s="14"/>
      <c r="G10" s="17"/>
      <c r="H10" s="4"/>
      <c r="I10" s="9"/>
      <c r="J10" s="9"/>
      <c r="K10" s="9"/>
      <c r="L10" s="9"/>
      <c r="M10" s="9"/>
      <c r="N10" s="40"/>
      <c r="O10" s="80"/>
      <c r="P10" s="22"/>
      <c r="Q10" s="22"/>
      <c r="R10" s="2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43"/>
    </row>
    <row r="11" spans="1:33">
      <c r="A11" s="1">
        <v>41645</v>
      </c>
      <c r="C11" s="1" t="s">
        <v>127</v>
      </c>
      <c r="D11" s="14">
        <v>145</v>
      </c>
      <c r="E11" s="14"/>
      <c r="F11" s="14"/>
      <c r="G11" s="17"/>
      <c r="H11" s="4"/>
      <c r="I11" s="9">
        <v>145</v>
      </c>
      <c r="J11" s="9"/>
      <c r="K11" s="9"/>
      <c r="L11" s="9"/>
      <c r="M11" s="9"/>
      <c r="N11" s="40"/>
      <c r="O11" s="14"/>
      <c r="P11" s="14"/>
      <c r="Q11" s="14"/>
      <c r="R11" s="17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2"/>
    </row>
    <row r="12" spans="1:33">
      <c r="A12" s="1">
        <v>41648</v>
      </c>
      <c r="C12" s="1" t="s">
        <v>147</v>
      </c>
      <c r="D12" s="14">
        <v>145</v>
      </c>
      <c r="E12" s="14"/>
      <c r="F12" s="14"/>
      <c r="G12" s="17"/>
      <c r="H12" s="4"/>
      <c r="I12" s="9">
        <v>145</v>
      </c>
      <c r="J12" s="9"/>
      <c r="K12" s="9"/>
      <c r="L12" s="9"/>
      <c r="M12" s="9"/>
      <c r="N12" s="40"/>
      <c r="O12" s="14"/>
      <c r="P12" s="14"/>
      <c r="Q12" s="14"/>
      <c r="R12" s="1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82"/>
    </row>
    <row r="13" spans="1:33">
      <c r="A13" s="1">
        <v>41648</v>
      </c>
      <c r="B13" s="30">
        <v>7</v>
      </c>
      <c r="C13" s="1" t="s">
        <v>148</v>
      </c>
      <c r="D13" s="14">
        <v>2415.85</v>
      </c>
      <c r="E13" s="14"/>
      <c r="F13" s="14"/>
      <c r="G13" s="17"/>
      <c r="H13" s="4"/>
      <c r="I13" s="9"/>
      <c r="J13" s="9"/>
      <c r="K13" s="9"/>
      <c r="L13" s="9"/>
      <c r="M13" s="9">
        <v>2415.85</v>
      </c>
      <c r="N13" s="40"/>
      <c r="O13" s="14"/>
      <c r="P13" s="14"/>
      <c r="Q13" s="14"/>
      <c r="R13" s="1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82"/>
    </row>
    <row r="14" spans="1:33">
      <c r="A14" s="1">
        <v>41653</v>
      </c>
      <c r="B14" s="30">
        <v>1</v>
      </c>
      <c r="C14" s="1" t="s">
        <v>149</v>
      </c>
      <c r="D14" s="14"/>
      <c r="E14" s="14"/>
      <c r="F14" s="14"/>
      <c r="G14" s="17"/>
      <c r="H14" s="4"/>
      <c r="I14" s="9"/>
      <c r="J14" s="9"/>
      <c r="K14" s="9"/>
      <c r="L14" s="9"/>
      <c r="M14" s="9"/>
      <c r="N14" s="40"/>
      <c r="O14" s="14">
        <v>2456.27</v>
      </c>
      <c r="P14" s="14"/>
      <c r="Q14" s="14"/>
      <c r="R14" s="1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>
        <v>2456.27</v>
      </c>
      <c r="AF14" s="4"/>
      <c r="AG14" s="82"/>
    </row>
    <row r="15" spans="1:33">
      <c r="A15" s="1">
        <v>41653</v>
      </c>
      <c r="B15" s="30">
        <v>2</v>
      </c>
      <c r="C15" s="1" t="s">
        <v>150</v>
      </c>
      <c r="D15" s="14"/>
      <c r="E15" s="14"/>
      <c r="F15" s="14"/>
      <c r="G15" s="17"/>
      <c r="H15" s="4"/>
      <c r="I15" s="9"/>
      <c r="J15" s="9"/>
      <c r="K15" s="9"/>
      <c r="L15" s="9"/>
      <c r="M15" s="9"/>
      <c r="N15" s="40"/>
      <c r="O15" s="14">
        <v>15</v>
      </c>
      <c r="P15" s="14"/>
      <c r="Q15" s="14"/>
      <c r="R15" s="17">
        <v>15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82"/>
    </row>
    <row r="16" spans="1:33">
      <c r="A16" s="1">
        <v>41674</v>
      </c>
      <c r="B16" s="30">
        <v>3</v>
      </c>
      <c r="C16" s="1" t="s">
        <v>160</v>
      </c>
      <c r="D16" s="14"/>
      <c r="E16" s="14"/>
      <c r="F16" s="14"/>
      <c r="G16" s="17"/>
      <c r="H16" s="4"/>
      <c r="I16" s="9"/>
      <c r="J16" s="9"/>
      <c r="K16" s="9"/>
      <c r="L16" s="9"/>
      <c r="M16" s="9"/>
      <c r="N16" s="40"/>
      <c r="O16" s="14">
        <v>5.65</v>
      </c>
      <c r="P16" s="14"/>
      <c r="Q16" s="14"/>
      <c r="R16" s="17">
        <v>5.65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82"/>
    </row>
    <row r="17" spans="1:33">
      <c r="A17" s="1">
        <v>41675</v>
      </c>
      <c r="C17" s="1" t="s">
        <v>171</v>
      </c>
      <c r="D17" s="14">
        <v>145</v>
      </c>
      <c r="E17" s="14"/>
      <c r="F17" s="14"/>
      <c r="G17" s="17"/>
      <c r="H17" s="4"/>
      <c r="I17" s="9">
        <v>145</v>
      </c>
      <c r="J17" s="9"/>
      <c r="K17" s="9"/>
      <c r="L17" s="9"/>
      <c r="M17" s="9"/>
      <c r="N17" s="40"/>
      <c r="O17" s="14"/>
      <c r="P17" s="14"/>
      <c r="Q17" s="14"/>
      <c r="R17" s="1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82"/>
    </row>
    <row r="18" spans="1:33">
      <c r="A18" s="1">
        <v>41689</v>
      </c>
      <c r="C18" s="1" t="s">
        <v>174</v>
      </c>
      <c r="D18" s="14">
        <v>100</v>
      </c>
      <c r="E18" s="14"/>
      <c r="F18" s="14"/>
      <c r="G18" s="17"/>
      <c r="H18" s="4"/>
      <c r="I18" s="9">
        <v>100</v>
      </c>
      <c r="J18" s="9"/>
      <c r="K18" s="9"/>
      <c r="L18" s="9"/>
      <c r="M18" s="9"/>
      <c r="N18" s="40"/>
      <c r="O18" s="14"/>
      <c r="P18" s="14"/>
      <c r="Q18" s="14"/>
      <c r="R18" s="1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82"/>
    </row>
    <row r="19" spans="1:33">
      <c r="A19" s="1">
        <v>41696</v>
      </c>
      <c r="C19" s="1" t="s">
        <v>175</v>
      </c>
      <c r="D19" s="14">
        <v>145</v>
      </c>
      <c r="E19" s="14"/>
      <c r="F19" s="14"/>
      <c r="G19" s="17"/>
      <c r="H19" s="4"/>
      <c r="I19" s="9">
        <v>145</v>
      </c>
      <c r="J19" s="9"/>
      <c r="K19" s="9"/>
      <c r="L19" s="9"/>
      <c r="M19" s="9"/>
      <c r="N19" s="40"/>
      <c r="O19" s="14"/>
      <c r="P19" s="14"/>
      <c r="Q19" s="14"/>
      <c r="R19" s="1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82"/>
    </row>
    <row r="20" spans="1:33">
      <c r="A20" s="1">
        <v>41702</v>
      </c>
      <c r="B20" s="30">
        <v>4</v>
      </c>
      <c r="C20" s="1" t="s">
        <v>179</v>
      </c>
      <c r="D20" s="14"/>
      <c r="E20" s="14"/>
      <c r="F20" s="14"/>
      <c r="G20" s="17"/>
      <c r="H20" s="4"/>
      <c r="I20" s="9"/>
      <c r="J20" s="9"/>
      <c r="K20" s="9"/>
      <c r="L20" s="9"/>
      <c r="M20" s="9"/>
      <c r="N20" s="40"/>
      <c r="O20" s="14">
        <v>5</v>
      </c>
      <c r="P20" s="14"/>
      <c r="Q20" s="14"/>
      <c r="R20" s="17">
        <v>5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82"/>
    </row>
    <row r="21" spans="1:33">
      <c r="A21" s="1">
        <v>41702</v>
      </c>
      <c r="C21" s="1" t="s">
        <v>180</v>
      </c>
      <c r="D21" s="14"/>
      <c r="E21" s="14"/>
      <c r="F21" s="14"/>
      <c r="G21" s="17"/>
      <c r="H21" s="4"/>
      <c r="I21" s="9"/>
      <c r="J21" s="9"/>
      <c r="K21" s="9"/>
      <c r="L21" s="9"/>
      <c r="M21" s="9"/>
      <c r="N21" s="40"/>
      <c r="O21" s="14">
        <v>-0.65</v>
      </c>
      <c r="P21" s="14"/>
      <c r="Q21" s="14"/>
      <c r="R21" s="17">
        <v>-0.65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82"/>
    </row>
    <row r="22" spans="1:33">
      <c r="A22" s="1">
        <v>41717</v>
      </c>
      <c r="B22" s="30">
        <v>9</v>
      </c>
      <c r="C22" s="1" t="s">
        <v>191</v>
      </c>
      <c r="D22" s="14"/>
      <c r="E22" s="14"/>
      <c r="F22" s="14"/>
      <c r="G22" s="17"/>
      <c r="H22" s="4"/>
      <c r="I22" s="9"/>
      <c r="J22" s="9"/>
      <c r="K22" s="9"/>
      <c r="L22" s="9"/>
      <c r="M22" s="9"/>
      <c r="N22" s="40"/>
      <c r="O22" s="14">
        <v>1685.73</v>
      </c>
      <c r="P22" s="14"/>
      <c r="Q22" s="14"/>
      <c r="R22" s="17"/>
      <c r="S22" s="4"/>
      <c r="T22" s="4"/>
      <c r="U22" s="4"/>
      <c r="V22" s="4"/>
      <c r="W22" s="4"/>
      <c r="X22" s="4"/>
      <c r="Y22" s="4"/>
      <c r="Z22" s="4">
        <v>1685.73</v>
      </c>
      <c r="AA22" s="4"/>
      <c r="AB22" s="4"/>
      <c r="AC22" s="4"/>
      <c r="AD22" s="4"/>
      <c r="AE22" s="4"/>
      <c r="AF22" s="4"/>
      <c r="AG22" s="82"/>
    </row>
    <row r="23" spans="1:33">
      <c r="A23" s="1">
        <v>41717</v>
      </c>
      <c r="C23" s="1" t="s">
        <v>190</v>
      </c>
      <c r="D23" s="14"/>
      <c r="E23" s="14"/>
      <c r="F23" s="14"/>
      <c r="G23" s="17"/>
      <c r="H23" s="4"/>
      <c r="I23" s="9"/>
      <c r="J23" s="9"/>
      <c r="K23" s="9"/>
      <c r="L23" s="9"/>
      <c r="M23" s="9"/>
      <c r="N23" s="40"/>
      <c r="O23" s="14">
        <v>15</v>
      </c>
      <c r="P23" s="14"/>
      <c r="Q23" s="14"/>
      <c r="R23" s="17">
        <v>15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82"/>
    </row>
    <row r="24" spans="1:33">
      <c r="A24" s="1">
        <v>41724</v>
      </c>
      <c r="B24" s="30">
        <v>8</v>
      </c>
      <c r="C24" s="1" t="s">
        <v>189</v>
      </c>
      <c r="D24" s="14">
        <v>1624.17</v>
      </c>
      <c r="E24" s="14"/>
      <c r="F24" s="14"/>
      <c r="G24" s="17"/>
      <c r="H24" s="4"/>
      <c r="I24" s="9"/>
      <c r="J24" s="9"/>
      <c r="K24" s="9"/>
      <c r="L24" s="9"/>
      <c r="M24" s="9">
        <v>1624.17</v>
      </c>
      <c r="N24" s="40"/>
      <c r="O24" s="14"/>
      <c r="P24" s="14"/>
      <c r="Q24" s="14"/>
      <c r="R24" s="17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82"/>
    </row>
    <row r="25" spans="1:33">
      <c r="A25" s="1">
        <v>41726</v>
      </c>
      <c r="B25" s="30">
        <v>10</v>
      </c>
      <c r="C25" s="1" t="s">
        <v>192</v>
      </c>
      <c r="D25" s="14"/>
      <c r="E25" s="14"/>
      <c r="F25" s="14"/>
      <c r="G25" s="17"/>
      <c r="H25" s="4"/>
      <c r="I25" s="9"/>
      <c r="J25" s="9"/>
      <c r="K25" s="9"/>
      <c r="L25" s="9"/>
      <c r="M25" s="9"/>
      <c r="N25" s="40"/>
      <c r="O25" s="14">
        <v>901</v>
      </c>
      <c r="P25" s="14"/>
      <c r="Q25" s="14"/>
      <c r="R25" s="17"/>
      <c r="S25" s="4"/>
      <c r="T25" s="4"/>
      <c r="U25" s="4"/>
      <c r="V25" s="4"/>
      <c r="W25" s="4"/>
      <c r="X25" s="4"/>
      <c r="Y25" s="4"/>
      <c r="Z25" s="4"/>
      <c r="AA25" s="4"/>
      <c r="AB25" s="4">
        <v>901</v>
      </c>
      <c r="AC25" s="4"/>
      <c r="AD25" s="4"/>
      <c r="AE25" s="4"/>
      <c r="AF25" s="4"/>
      <c r="AG25" s="82"/>
    </row>
    <row r="26" spans="1:33">
      <c r="A26" s="1"/>
      <c r="C26" s="1" t="s">
        <v>193</v>
      </c>
      <c r="D26" s="14"/>
      <c r="E26" s="14"/>
      <c r="F26" s="14"/>
      <c r="G26" s="17"/>
      <c r="H26" s="4"/>
      <c r="I26" s="9"/>
      <c r="J26" s="9"/>
      <c r="K26" s="9"/>
      <c r="L26" s="9"/>
      <c r="M26" s="9"/>
      <c r="N26" s="40"/>
      <c r="O26" s="14">
        <v>12</v>
      </c>
      <c r="P26" s="14"/>
      <c r="Q26" s="14"/>
      <c r="R26" s="17">
        <v>12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82"/>
    </row>
    <row r="27" spans="1:33">
      <c r="A27" s="1">
        <v>41730</v>
      </c>
      <c r="B27" s="30">
        <v>11</v>
      </c>
      <c r="C27" s="1" t="s">
        <v>194</v>
      </c>
      <c r="D27" s="14"/>
      <c r="E27" s="14"/>
      <c r="F27" s="14"/>
      <c r="G27" s="17"/>
      <c r="H27" s="4"/>
      <c r="I27" s="9"/>
      <c r="J27" s="9"/>
      <c r="K27" s="9"/>
      <c r="L27" s="9"/>
      <c r="M27" s="9"/>
      <c r="N27" s="40"/>
      <c r="O27" s="14">
        <v>5</v>
      </c>
      <c r="P27" s="14"/>
      <c r="Q27" s="14"/>
      <c r="R27" s="17">
        <v>5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82"/>
    </row>
    <row r="28" spans="1:33">
      <c r="A28" s="1">
        <v>41758</v>
      </c>
      <c r="B28" s="30">
        <v>12</v>
      </c>
      <c r="C28" s="1" t="s">
        <v>195</v>
      </c>
      <c r="D28" s="14"/>
      <c r="E28" s="14"/>
      <c r="F28" s="14"/>
      <c r="G28" s="17"/>
      <c r="H28" s="4"/>
      <c r="I28" s="9"/>
      <c r="J28" s="9"/>
      <c r="K28" s="9"/>
      <c r="L28" s="9"/>
      <c r="M28" s="9"/>
      <c r="N28" s="40"/>
      <c r="O28" s="14">
        <v>5.65</v>
      </c>
      <c r="P28" s="14"/>
      <c r="Q28" s="14"/>
      <c r="R28" s="17">
        <v>5.65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82"/>
    </row>
    <row r="29" spans="1:33">
      <c r="A29" s="1">
        <v>41759</v>
      </c>
      <c r="B29" s="30">
        <v>13</v>
      </c>
      <c r="C29" s="1" t="s">
        <v>149</v>
      </c>
      <c r="D29" s="14"/>
      <c r="E29" s="14"/>
      <c r="F29" s="14"/>
      <c r="G29" s="17"/>
      <c r="H29" s="4"/>
      <c r="I29" s="9"/>
      <c r="J29" s="9"/>
      <c r="K29" s="9"/>
      <c r="L29" s="9"/>
      <c r="M29" s="9"/>
      <c r="N29" s="40"/>
      <c r="O29" s="14">
        <v>276.02</v>
      </c>
      <c r="P29" s="14"/>
      <c r="Q29" s="14"/>
      <c r="R29" s="1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>
        <v>276.02</v>
      </c>
      <c r="AF29" s="4"/>
      <c r="AG29" s="82"/>
    </row>
    <row r="30" spans="1:33">
      <c r="A30" s="1">
        <v>41759</v>
      </c>
      <c r="C30" s="1" t="s">
        <v>150</v>
      </c>
      <c r="D30" s="14"/>
      <c r="E30" s="14"/>
      <c r="F30" s="14"/>
      <c r="G30" s="17"/>
      <c r="H30" s="4"/>
      <c r="I30" s="9"/>
      <c r="J30" s="9"/>
      <c r="K30" s="9"/>
      <c r="L30" s="9"/>
      <c r="M30" s="9"/>
      <c r="N30" s="40"/>
      <c r="O30" s="14">
        <v>15</v>
      </c>
      <c r="P30" s="14"/>
      <c r="Q30" s="14"/>
      <c r="R30" s="17">
        <v>15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82"/>
    </row>
    <row r="31" spans="1:33">
      <c r="A31" s="1">
        <v>41793</v>
      </c>
      <c r="B31" s="30">
        <v>14</v>
      </c>
      <c r="C31" s="1" t="s">
        <v>196</v>
      </c>
      <c r="D31" s="14"/>
      <c r="E31" s="14"/>
      <c r="F31" s="14"/>
      <c r="G31" s="17"/>
      <c r="H31" s="4"/>
      <c r="I31" s="9"/>
      <c r="J31" s="9"/>
      <c r="K31" s="9"/>
      <c r="L31" s="9"/>
      <c r="M31" s="9"/>
      <c r="N31" s="40"/>
      <c r="O31" s="14">
        <v>5</v>
      </c>
      <c r="P31" s="14"/>
      <c r="Q31" s="14"/>
      <c r="R31" s="17">
        <v>5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82"/>
    </row>
    <row r="32" spans="1:33">
      <c r="A32" s="1">
        <v>41821</v>
      </c>
      <c r="B32" s="30">
        <v>15</v>
      </c>
      <c r="C32" s="1" t="s">
        <v>197</v>
      </c>
      <c r="D32" s="14"/>
      <c r="E32" s="14"/>
      <c r="F32" s="14"/>
      <c r="G32" s="17"/>
      <c r="H32" s="4"/>
      <c r="I32" s="9"/>
      <c r="J32" s="9"/>
      <c r="K32" s="9"/>
      <c r="L32" s="9"/>
      <c r="M32" s="9"/>
      <c r="N32" s="40"/>
      <c r="O32" s="14">
        <v>5</v>
      </c>
      <c r="P32" s="14"/>
      <c r="Q32" s="14"/>
      <c r="R32" s="17">
        <v>5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82"/>
    </row>
    <row r="33" spans="1:33">
      <c r="A33" s="1">
        <v>41829</v>
      </c>
      <c r="C33" s="1" t="s">
        <v>174</v>
      </c>
      <c r="D33" s="14">
        <v>45</v>
      </c>
      <c r="E33" s="14"/>
      <c r="F33" s="14"/>
      <c r="G33" s="17"/>
      <c r="H33" s="4"/>
      <c r="I33" s="9">
        <v>45</v>
      </c>
      <c r="J33" s="9"/>
      <c r="K33" s="9"/>
      <c r="L33" s="9"/>
      <c r="M33" s="9"/>
      <c r="N33" s="40"/>
      <c r="O33" s="14"/>
      <c r="P33" s="14"/>
      <c r="Q33" s="14"/>
      <c r="R33" s="1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82"/>
    </row>
    <row r="34" spans="1:33">
      <c r="A34" s="1">
        <v>41849</v>
      </c>
      <c r="B34" s="30">
        <v>16</v>
      </c>
      <c r="C34" s="1" t="s">
        <v>198</v>
      </c>
      <c r="D34" s="14"/>
      <c r="E34" s="14"/>
      <c r="F34" s="14"/>
      <c r="G34" s="17"/>
      <c r="H34" s="4"/>
      <c r="I34" s="9"/>
      <c r="J34" s="9"/>
      <c r="K34" s="9"/>
      <c r="L34" s="9"/>
      <c r="M34" s="9"/>
      <c r="N34" s="40"/>
      <c r="O34" s="14">
        <v>5</v>
      </c>
      <c r="P34" s="14"/>
      <c r="Q34" s="14"/>
      <c r="R34" s="17">
        <v>5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82"/>
    </row>
    <row r="35" spans="1:33" s="29" customFormat="1">
      <c r="A35" s="28">
        <v>41858</v>
      </c>
      <c r="B35" s="63">
        <v>20</v>
      </c>
      <c r="C35" s="28" t="s">
        <v>201</v>
      </c>
      <c r="D35" s="64"/>
      <c r="E35" s="64"/>
      <c r="F35" s="64"/>
      <c r="G35" s="65"/>
      <c r="H35" s="66"/>
      <c r="I35" s="38"/>
      <c r="J35" s="38"/>
      <c r="K35" s="38"/>
      <c r="L35" s="38"/>
      <c r="M35" s="38"/>
      <c r="N35" s="40"/>
      <c r="O35" s="64">
        <v>266.69</v>
      </c>
      <c r="P35" s="64"/>
      <c r="Q35" s="64"/>
      <c r="R35" s="65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>
        <v>266.69</v>
      </c>
      <c r="AF35" s="66"/>
      <c r="AG35" s="82"/>
    </row>
    <row r="36" spans="1:33">
      <c r="A36" s="1">
        <v>41858</v>
      </c>
      <c r="C36" s="1" t="s">
        <v>202</v>
      </c>
      <c r="D36" s="14"/>
      <c r="E36" s="14"/>
      <c r="F36" s="14"/>
      <c r="G36" s="17"/>
      <c r="H36" s="4"/>
      <c r="I36" s="9"/>
      <c r="J36" s="9"/>
      <c r="K36" s="9"/>
      <c r="L36" s="9"/>
      <c r="M36" s="9"/>
      <c r="N36" s="40"/>
      <c r="O36" s="14">
        <v>15</v>
      </c>
      <c r="P36" s="14"/>
      <c r="Q36" s="14"/>
      <c r="R36" s="17">
        <v>15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82"/>
    </row>
    <row r="37" spans="1:33">
      <c r="A37" s="1">
        <v>41865</v>
      </c>
      <c r="B37" s="30">
        <v>17</v>
      </c>
      <c r="C37" s="1" t="s">
        <v>199</v>
      </c>
      <c r="D37" s="14"/>
      <c r="E37" s="14"/>
      <c r="F37" s="14"/>
      <c r="G37" s="17"/>
      <c r="H37" s="4"/>
      <c r="I37" s="9"/>
      <c r="J37" s="9"/>
      <c r="K37" s="9"/>
      <c r="L37" s="9"/>
      <c r="M37" s="9"/>
      <c r="N37" s="40"/>
      <c r="O37" s="14">
        <v>160</v>
      </c>
      <c r="P37" s="14"/>
      <c r="Q37" s="14"/>
      <c r="R37" s="1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>
        <v>160</v>
      </c>
      <c r="AD37" s="4"/>
      <c r="AE37" s="4"/>
      <c r="AF37" s="4"/>
      <c r="AG37" s="82"/>
    </row>
    <row r="38" spans="1:33">
      <c r="A38" s="1">
        <v>41866</v>
      </c>
      <c r="B38" s="30">
        <v>18</v>
      </c>
      <c r="C38" s="1" t="s">
        <v>189</v>
      </c>
      <c r="D38" s="14">
        <v>1562.38</v>
      </c>
      <c r="E38" s="14"/>
      <c r="F38" s="14"/>
      <c r="G38" s="17"/>
      <c r="H38" s="4"/>
      <c r="I38" s="9"/>
      <c r="J38" s="9"/>
      <c r="K38" s="9"/>
      <c r="L38" s="9"/>
      <c r="M38" s="9">
        <v>1562.38</v>
      </c>
      <c r="N38" s="40"/>
      <c r="O38" s="14"/>
      <c r="P38" s="14"/>
      <c r="Q38" s="14"/>
      <c r="R38" s="1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82"/>
    </row>
    <row r="39" spans="1:33">
      <c r="A39" s="1">
        <v>41884</v>
      </c>
      <c r="B39" s="30">
        <v>19</v>
      </c>
      <c r="C39" s="1" t="s">
        <v>200</v>
      </c>
      <c r="D39" s="14"/>
      <c r="E39" s="14"/>
      <c r="F39" s="14"/>
      <c r="G39" s="17"/>
      <c r="H39" s="4"/>
      <c r="I39" s="9"/>
      <c r="J39" s="9"/>
      <c r="K39" s="9"/>
      <c r="L39" s="9"/>
      <c r="M39" s="9"/>
      <c r="N39" s="40"/>
      <c r="O39" s="14">
        <v>5</v>
      </c>
      <c r="P39" s="14"/>
      <c r="Q39" s="14"/>
      <c r="R39" s="17">
        <v>5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82"/>
    </row>
    <row r="40" spans="1:33">
      <c r="A40" s="1"/>
      <c r="C40" s="1"/>
      <c r="D40" s="14"/>
      <c r="E40" s="14"/>
      <c r="F40" s="14"/>
      <c r="G40" s="17"/>
      <c r="H40" s="4"/>
      <c r="I40" s="9"/>
      <c r="J40" s="9"/>
      <c r="K40" s="9"/>
      <c r="L40" s="9"/>
      <c r="M40" s="9"/>
      <c r="N40" s="40"/>
      <c r="O40" s="14"/>
      <c r="P40" s="14"/>
      <c r="Q40" s="14"/>
      <c r="R40" s="1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82"/>
    </row>
    <row r="41" spans="1:33">
      <c r="A41" s="1"/>
      <c r="C41" s="1"/>
      <c r="D41" s="14"/>
      <c r="E41" s="14"/>
      <c r="F41" s="14"/>
      <c r="G41" s="17"/>
      <c r="H41" s="4"/>
      <c r="I41" s="9"/>
      <c r="J41" s="9"/>
      <c r="K41" s="9"/>
      <c r="L41" s="9"/>
      <c r="M41" s="9"/>
      <c r="N41" s="40"/>
      <c r="O41" s="14"/>
      <c r="P41" s="14"/>
      <c r="Q41" s="14"/>
      <c r="R41" s="1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82"/>
    </row>
    <row r="42" spans="1:33">
      <c r="A42" s="1"/>
      <c r="C42" s="1"/>
      <c r="D42" s="14"/>
      <c r="E42" s="14"/>
      <c r="F42" s="14"/>
      <c r="G42" s="17"/>
      <c r="H42" s="4"/>
      <c r="I42" s="9"/>
      <c r="J42" s="9"/>
      <c r="K42" s="9"/>
      <c r="L42" s="9"/>
      <c r="M42" s="9"/>
      <c r="N42" s="40"/>
      <c r="O42" s="14"/>
      <c r="P42" s="14"/>
      <c r="Q42" s="14"/>
      <c r="R42" s="17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82"/>
    </row>
    <row r="43" spans="1:33">
      <c r="A43" s="1"/>
      <c r="C43" s="28"/>
      <c r="D43" s="14"/>
      <c r="E43" s="14"/>
      <c r="F43" s="14"/>
      <c r="G43" s="17"/>
      <c r="H43" s="4"/>
      <c r="I43" s="9"/>
      <c r="J43" s="9"/>
      <c r="K43" s="9"/>
      <c r="L43" s="9"/>
      <c r="M43" s="9"/>
      <c r="N43" s="40"/>
      <c r="O43" s="14"/>
      <c r="P43" s="14"/>
      <c r="Q43" s="14"/>
      <c r="R43" s="17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82"/>
    </row>
    <row r="44" spans="1:33" s="45" customFormat="1">
      <c r="A44" s="46"/>
      <c r="B44" s="55"/>
      <c r="C44" s="46"/>
      <c r="D44" s="56"/>
      <c r="E44" s="56"/>
      <c r="F44" s="56"/>
      <c r="G44" s="57"/>
      <c r="H44" s="58"/>
      <c r="I44" s="59"/>
      <c r="J44" s="59"/>
      <c r="K44" s="59"/>
      <c r="L44" s="59"/>
      <c r="M44" s="59"/>
      <c r="N44" s="40"/>
      <c r="O44" s="56"/>
      <c r="P44" s="56"/>
      <c r="Q44" s="56"/>
      <c r="R44" s="57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89"/>
    </row>
    <row r="45" spans="1:33">
      <c r="A45" s="1"/>
      <c r="C45" s="28"/>
      <c r="D45" s="14"/>
      <c r="E45" s="14"/>
      <c r="F45" s="14"/>
      <c r="G45" s="17"/>
      <c r="H45" s="4"/>
      <c r="I45" s="9"/>
      <c r="J45" s="9"/>
      <c r="K45" s="9"/>
      <c r="L45" s="9"/>
      <c r="M45" s="9"/>
      <c r="N45" s="40"/>
      <c r="O45" s="14"/>
      <c r="P45" s="14"/>
      <c r="Q45" s="14"/>
      <c r="R45" s="17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82"/>
    </row>
    <row r="46" spans="1:33">
      <c r="A46" s="1"/>
      <c r="C46" s="28"/>
      <c r="D46" s="14"/>
      <c r="E46" s="14"/>
      <c r="F46" s="14"/>
      <c r="G46" s="17"/>
      <c r="H46" s="4"/>
      <c r="I46" s="9"/>
      <c r="J46" s="9"/>
      <c r="K46" s="9"/>
      <c r="L46" s="9"/>
      <c r="M46" s="9"/>
      <c r="N46" s="40"/>
      <c r="O46" s="14"/>
      <c r="P46" s="14"/>
      <c r="Q46" s="14"/>
      <c r="R46" s="17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82"/>
    </row>
    <row r="47" spans="1:33">
      <c r="A47" s="1"/>
      <c r="C47" s="28"/>
      <c r="D47" s="14"/>
      <c r="E47" s="14"/>
      <c r="F47" s="14"/>
      <c r="G47" s="17"/>
      <c r="H47" s="4"/>
      <c r="I47" s="9"/>
      <c r="J47" s="9"/>
      <c r="K47" s="9"/>
      <c r="L47" s="9"/>
      <c r="M47" s="9"/>
      <c r="N47" s="40"/>
      <c r="O47" s="14"/>
      <c r="P47" s="14"/>
      <c r="Q47" s="14"/>
      <c r="R47" s="17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82"/>
    </row>
    <row r="48" spans="1:33">
      <c r="A48" s="1"/>
      <c r="C48" s="28"/>
      <c r="D48" s="14"/>
      <c r="E48" s="14"/>
      <c r="F48" s="14"/>
      <c r="G48" s="17"/>
      <c r="H48" s="4"/>
      <c r="I48" s="9"/>
      <c r="J48" s="9"/>
      <c r="K48" s="9"/>
      <c r="L48" s="9"/>
      <c r="M48" s="9"/>
      <c r="N48" s="40"/>
      <c r="O48" s="14"/>
      <c r="P48" s="14"/>
      <c r="Q48" s="14"/>
      <c r="R48" s="17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82"/>
    </row>
    <row r="49" spans="1:33">
      <c r="A49" s="1"/>
      <c r="C49" s="28"/>
      <c r="D49" s="14"/>
      <c r="E49" s="14"/>
      <c r="F49" s="14"/>
      <c r="G49" s="17"/>
      <c r="H49" s="4"/>
      <c r="I49" s="9"/>
      <c r="J49" s="9"/>
      <c r="K49" s="9"/>
      <c r="L49" s="9"/>
      <c r="M49" s="9"/>
      <c r="N49" s="40"/>
      <c r="O49" s="14"/>
      <c r="P49" s="14"/>
      <c r="Q49" s="14"/>
      <c r="R49" s="17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82"/>
    </row>
    <row r="50" spans="1:33">
      <c r="A50" s="1"/>
      <c r="C50" s="28"/>
      <c r="D50" s="14"/>
      <c r="E50" s="14"/>
      <c r="F50" s="14"/>
      <c r="G50" s="17"/>
      <c r="H50" s="4"/>
      <c r="I50" s="9"/>
      <c r="J50" s="9"/>
      <c r="K50" s="9"/>
      <c r="L50" s="9"/>
      <c r="M50" s="9"/>
      <c r="N50" s="40"/>
      <c r="O50" s="14"/>
      <c r="P50" s="14"/>
      <c r="Q50" s="14"/>
      <c r="R50" s="1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82"/>
    </row>
    <row r="51" spans="1:33">
      <c r="A51" s="1"/>
      <c r="C51" s="28"/>
      <c r="D51" s="14"/>
      <c r="E51" s="14"/>
      <c r="F51" s="14"/>
      <c r="G51" s="17"/>
      <c r="H51" s="4"/>
      <c r="I51" s="9"/>
      <c r="J51" s="9"/>
      <c r="K51" s="9"/>
      <c r="L51" s="9"/>
      <c r="M51" s="9"/>
      <c r="N51" s="40"/>
      <c r="O51" s="14"/>
      <c r="P51" s="14"/>
      <c r="Q51" s="14"/>
      <c r="R51" s="17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82"/>
    </row>
    <row r="52" spans="1:33">
      <c r="A52" s="1"/>
      <c r="C52" s="28"/>
      <c r="D52" s="14"/>
      <c r="E52" s="14"/>
      <c r="F52" s="14"/>
      <c r="G52" s="17"/>
      <c r="H52" s="4"/>
      <c r="I52" s="9"/>
      <c r="J52" s="9"/>
      <c r="K52" s="9"/>
      <c r="L52" s="9"/>
      <c r="M52" s="9"/>
      <c r="N52" s="40"/>
      <c r="O52" s="14"/>
      <c r="P52" s="14"/>
      <c r="Q52" s="14"/>
      <c r="R52" s="17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82"/>
    </row>
    <row r="53" spans="1:33">
      <c r="A53" s="1"/>
      <c r="C53" s="28"/>
      <c r="D53" s="14"/>
      <c r="E53" s="14"/>
      <c r="F53" s="14"/>
      <c r="G53" s="17"/>
      <c r="H53" s="4"/>
      <c r="I53" s="9"/>
      <c r="J53" s="9"/>
      <c r="K53" s="9"/>
      <c r="L53" s="9"/>
      <c r="M53" s="9"/>
      <c r="N53" s="40"/>
      <c r="O53" s="14"/>
      <c r="P53" s="14"/>
      <c r="Q53" s="14"/>
      <c r="R53" s="17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82"/>
    </row>
    <row r="54" spans="1:33">
      <c r="A54" s="1"/>
      <c r="C54" s="28"/>
      <c r="D54" s="14"/>
      <c r="E54" s="14"/>
      <c r="F54" s="14"/>
      <c r="G54" s="17"/>
      <c r="H54" s="4"/>
      <c r="I54" s="9"/>
      <c r="J54" s="9"/>
      <c r="K54" s="9"/>
      <c r="L54" s="9"/>
      <c r="M54" s="9"/>
      <c r="N54" s="40"/>
      <c r="O54" s="14"/>
      <c r="P54" s="14"/>
      <c r="Q54" s="14"/>
      <c r="R54" s="17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82"/>
    </row>
    <row r="55" spans="1:33">
      <c r="A55" s="1"/>
      <c r="C55" s="28"/>
      <c r="D55" s="14"/>
      <c r="E55" s="14"/>
      <c r="F55" s="14"/>
      <c r="G55" s="17"/>
      <c r="H55" s="4"/>
      <c r="I55" s="9"/>
      <c r="J55" s="9"/>
      <c r="K55" s="9"/>
      <c r="L55" s="9"/>
      <c r="M55" s="9"/>
      <c r="N55" s="40"/>
      <c r="O55" s="14"/>
      <c r="P55" s="14"/>
      <c r="Q55" s="14"/>
      <c r="R55" s="17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82"/>
    </row>
    <row r="56" spans="1:33">
      <c r="A56" s="1"/>
      <c r="C56" s="28"/>
      <c r="D56" s="14"/>
      <c r="E56" s="14"/>
      <c r="F56" s="14"/>
      <c r="G56" s="17"/>
      <c r="H56" s="4"/>
      <c r="I56" s="9"/>
      <c r="J56" s="9"/>
      <c r="K56" s="9"/>
      <c r="L56" s="9"/>
      <c r="M56" s="9"/>
      <c r="N56" s="40"/>
      <c r="O56" s="14"/>
      <c r="P56" s="14"/>
      <c r="Q56" s="14"/>
      <c r="R56" s="17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82"/>
    </row>
    <row r="57" spans="1:33">
      <c r="A57" s="1"/>
      <c r="C57" s="28"/>
      <c r="D57" s="14"/>
      <c r="E57" s="14"/>
      <c r="F57" s="14"/>
      <c r="G57" s="17"/>
      <c r="H57" s="4"/>
      <c r="I57" s="9"/>
      <c r="J57" s="9"/>
      <c r="K57" s="9"/>
      <c r="L57" s="9"/>
      <c r="M57" s="9"/>
      <c r="N57" s="40"/>
      <c r="O57" s="14"/>
      <c r="P57" s="14"/>
      <c r="Q57" s="14"/>
      <c r="R57" s="17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82"/>
    </row>
    <row r="58" spans="1:33">
      <c r="A58" s="1"/>
      <c r="C58" s="28"/>
      <c r="D58" s="14"/>
      <c r="E58" s="14"/>
      <c r="F58" s="14"/>
      <c r="G58" s="17"/>
      <c r="H58" s="4"/>
      <c r="I58" s="9"/>
      <c r="J58" s="9"/>
      <c r="K58" s="9"/>
      <c r="L58" s="9"/>
      <c r="M58" s="9"/>
      <c r="N58" s="40"/>
      <c r="O58" s="14"/>
      <c r="P58" s="14"/>
      <c r="Q58" s="14"/>
      <c r="R58" s="17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82"/>
    </row>
    <row r="59" spans="1:33">
      <c r="A59" s="1"/>
      <c r="C59" s="28"/>
      <c r="D59" s="14"/>
      <c r="E59" s="14"/>
      <c r="F59" s="14"/>
      <c r="G59" s="17"/>
      <c r="H59" s="4"/>
      <c r="I59" s="9"/>
      <c r="J59" s="9"/>
      <c r="K59" s="9"/>
      <c r="L59" s="9"/>
      <c r="M59" s="9"/>
      <c r="N59" s="40"/>
      <c r="O59" s="14"/>
      <c r="P59" s="14"/>
      <c r="Q59" s="14"/>
      <c r="R59" s="17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82"/>
    </row>
    <row r="60" spans="1:33">
      <c r="A60" s="1"/>
      <c r="C60" s="28"/>
      <c r="D60" s="14"/>
      <c r="E60" s="14"/>
      <c r="F60" s="14"/>
      <c r="G60" s="17"/>
      <c r="H60" s="4"/>
      <c r="I60" s="9"/>
      <c r="J60" s="9"/>
      <c r="K60" s="9"/>
      <c r="L60" s="9"/>
      <c r="M60" s="9"/>
      <c r="N60" s="40"/>
      <c r="O60" s="14"/>
      <c r="P60" s="14"/>
      <c r="Q60" s="14"/>
      <c r="R60" s="17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82"/>
    </row>
    <row r="61" spans="1:33">
      <c r="A61" s="1"/>
      <c r="C61" s="28"/>
      <c r="D61" s="14"/>
      <c r="E61" s="14"/>
      <c r="F61" s="14"/>
      <c r="G61" s="17"/>
      <c r="H61" s="4"/>
      <c r="I61" s="9"/>
      <c r="J61" s="9"/>
      <c r="K61" s="9"/>
      <c r="L61" s="9"/>
      <c r="M61" s="9"/>
      <c r="N61" s="40"/>
      <c r="O61" s="14"/>
      <c r="P61" s="14"/>
      <c r="Q61" s="14"/>
      <c r="R61" s="17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82"/>
    </row>
    <row r="62" spans="1:33">
      <c r="A62" s="1"/>
      <c r="C62" s="28"/>
      <c r="D62" s="14"/>
      <c r="E62" s="14"/>
      <c r="F62" s="14"/>
      <c r="G62" s="17"/>
      <c r="H62" s="4"/>
      <c r="I62" s="9"/>
      <c r="J62" s="9"/>
      <c r="K62" s="9"/>
      <c r="L62" s="9"/>
      <c r="M62" s="9"/>
      <c r="N62" s="40"/>
      <c r="O62" s="14"/>
      <c r="P62" s="14"/>
      <c r="Q62" s="14"/>
      <c r="R62" s="17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82"/>
    </row>
    <row r="63" spans="1:33">
      <c r="A63" s="1"/>
      <c r="C63" s="28"/>
      <c r="D63" s="14"/>
      <c r="E63" s="14"/>
      <c r="F63" s="14"/>
      <c r="G63" s="17"/>
      <c r="H63" s="4"/>
      <c r="I63" s="9"/>
      <c r="J63" s="9"/>
      <c r="K63" s="9"/>
      <c r="L63" s="9"/>
      <c r="M63" s="9"/>
      <c r="N63" s="40"/>
      <c r="O63" s="14"/>
      <c r="P63" s="14"/>
      <c r="Q63" s="14"/>
      <c r="R63" s="17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82"/>
    </row>
    <row r="64" spans="1:33">
      <c r="A64" s="1"/>
      <c r="C64" s="28"/>
      <c r="D64" s="14"/>
      <c r="E64" s="14"/>
      <c r="F64" s="14"/>
      <c r="G64" s="17"/>
      <c r="H64" s="4"/>
      <c r="I64" s="9"/>
      <c r="J64" s="9"/>
      <c r="K64" s="9"/>
      <c r="L64" s="9"/>
      <c r="M64" s="9"/>
      <c r="N64" s="40"/>
      <c r="O64" s="14"/>
      <c r="P64" s="14"/>
      <c r="Q64" s="14"/>
      <c r="R64" s="17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82"/>
    </row>
    <row r="65" spans="1:33">
      <c r="A65" s="1"/>
      <c r="C65" s="28"/>
      <c r="D65" s="14"/>
      <c r="E65" s="14"/>
      <c r="F65" s="14"/>
      <c r="G65" s="17"/>
      <c r="H65" s="4"/>
      <c r="I65" s="9"/>
      <c r="J65" s="9"/>
      <c r="K65" s="9"/>
      <c r="L65" s="9"/>
      <c r="M65" s="9"/>
      <c r="N65" s="40"/>
      <c r="O65" s="14"/>
      <c r="P65" s="14"/>
      <c r="Q65" s="14"/>
      <c r="R65" s="17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82"/>
    </row>
    <row r="66" spans="1:33">
      <c r="A66" s="1"/>
      <c r="C66" s="28"/>
      <c r="D66" s="14"/>
      <c r="E66" s="14"/>
      <c r="F66" s="14"/>
      <c r="G66" s="17"/>
      <c r="H66" s="4"/>
      <c r="I66" s="9"/>
      <c r="J66" s="9"/>
      <c r="K66" s="9"/>
      <c r="L66" s="9"/>
      <c r="M66" s="9"/>
      <c r="N66" s="40"/>
      <c r="O66" s="14"/>
      <c r="P66" s="14"/>
      <c r="Q66" s="14"/>
      <c r="R66" s="17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82"/>
    </row>
    <row r="67" spans="1:33">
      <c r="A67" s="1"/>
      <c r="C67" s="28"/>
      <c r="D67" s="14"/>
      <c r="E67" s="14"/>
      <c r="F67" s="14"/>
      <c r="G67" s="17"/>
      <c r="H67" s="4"/>
      <c r="I67" s="9"/>
      <c r="J67" s="9"/>
      <c r="K67" s="9"/>
      <c r="L67" s="9"/>
      <c r="M67" s="9"/>
      <c r="N67" s="40"/>
      <c r="O67" s="14"/>
      <c r="P67" s="14"/>
      <c r="Q67" s="14"/>
      <c r="R67" s="17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82"/>
    </row>
    <row r="68" spans="1:33">
      <c r="A68" s="1"/>
      <c r="C68" s="28"/>
      <c r="D68" s="14"/>
      <c r="E68" s="14"/>
      <c r="F68" s="14"/>
      <c r="G68" s="17"/>
      <c r="H68" s="4"/>
      <c r="I68" s="9"/>
      <c r="J68" s="9"/>
      <c r="K68" s="9"/>
      <c r="L68" s="9"/>
      <c r="M68" s="9"/>
      <c r="N68" s="40"/>
      <c r="O68" s="14"/>
      <c r="P68" s="14"/>
      <c r="Q68" s="14"/>
      <c r="R68" s="17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82"/>
    </row>
    <row r="69" spans="1:33">
      <c r="A69" s="1"/>
      <c r="C69" s="28"/>
      <c r="D69" s="14"/>
      <c r="E69" s="14"/>
      <c r="F69" s="14"/>
      <c r="G69" s="17"/>
      <c r="H69" s="4"/>
      <c r="I69" s="9"/>
      <c r="J69" s="9"/>
      <c r="K69" s="9"/>
      <c r="L69" s="9"/>
      <c r="M69" s="9"/>
      <c r="N69" s="40"/>
      <c r="O69" s="14"/>
      <c r="P69" s="14"/>
      <c r="Q69" s="14"/>
      <c r="R69" s="17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82"/>
    </row>
    <row r="70" spans="1:33">
      <c r="A70" s="1"/>
      <c r="C70" s="28"/>
      <c r="D70" s="14"/>
      <c r="E70" s="14"/>
      <c r="F70" s="14"/>
      <c r="G70" s="17"/>
      <c r="H70" s="4"/>
      <c r="I70" s="9"/>
      <c r="J70" s="9"/>
      <c r="K70" s="9"/>
      <c r="L70" s="9"/>
      <c r="M70" s="9"/>
      <c r="N70" s="40"/>
      <c r="O70" s="14"/>
      <c r="P70" s="14"/>
      <c r="Q70" s="14"/>
      <c r="R70" s="17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82"/>
    </row>
    <row r="71" spans="1:33">
      <c r="A71" s="1"/>
      <c r="C71" s="28"/>
      <c r="D71" s="14"/>
      <c r="E71" s="14"/>
      <c r="F71" s="14"/>
      <c r="G71" s="17"/>
      <c r="H71" s="4"/>
      <c r="I71" s="9"/>
      <c r="J71" s="9"/>
      <c r="K71" s="9"/>
      <c r="L71" s="9"/>
      <c r="M71" s="9"/>
      <c r="N71" s="40"/>
      <c r="O71" s="14"/>
      <c r="P71" s="14"/>
      <c r="Q71" s="14"/>
      <c r="R71" s="17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82"/>
    </row>
    <row r="72" spans="1:33">
      <c r="A72" s="1"/>
      <c r="C72" s="28"/>
      <c r="D72" s="14"/>
      <c r="E72" s="14"/>
      <c r="F72" s="14"/>
      <c r="G72" s="17"/>
      <c r="H72" s="4"/>
      <c r="I72" s="9"/>
      <c r="J72" s="9"/>
      <c r="K72" s="9"/>
      <c r="L72" s="9"/>
      <c r="M72" s="9"/>
      <c r="N72" s="40"/>
      <c r="O72" s="14"/>
      <c r="P72" s="14"/>
      <c r="Q72" s="14"/>
      <c r="R72" s="17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82"/>
    </row>
    <row r="73" spans="1:33">
      <c r="A73" s="1"/>
      <c r="C73" s="28"/>
      <c r="D73" s="14"/>
      <c r="E73" s="14"/>
      <c r="F73" s="14"/>
      <c r="G73" s="17"/>
      <c r="H73" s="4"/>
      <c r="I73" s="9"/>
      <c r="J73" s="9"/>
      <c r="K73" s="9"/>
      <c r="L73" s="9"/>
      <c r="M73" s="9"/>
      <c r="N73" s="40"/>
      <c r="O73" s="14"/>
      <c r="P73" s="14"/>
      <c r="Q73" s="14"/>
      <c r="R73" s="17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82"/>
    </row>
    <row r="74" spans="1:33">
      <c r="A74" s="1"/>
      <c r="C74" s="28"/>
      <c r="D74" s="14"/>
      <c r="E74" s="14"/>
      <c r="F74" s="14"/>
      <c r="G74" s="17"/>
      <c r="H74" s="4"/>
      <c r="I74" s="9"/>
      <c r="J74" s="9"/>
      <c r="K74" s="9"/>
      <c r="L74" s="9"/>
      <c r="M74" s="9"/>
      <c r="N74" s="40"/>
      <c r="O74" s="14"/>
      <c r="P74" s="14"/>
      <c r="Q74" s="14"/>
      <c r="R74" s="17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82"/>
    </row>
    <row r="75" spans="1:33">
      <c r="A75" s="1"/>
      <c r="C75" s="28"/>
      <c r="D75" s="14"/>
      <c r="E75" s="14"/>
      <c r="F75" s="14"/>
      <c r="G75" s="17"/>
      <c r="H75" s="4"/>
      <c r="I75" s="9"/>
      <c r="J75" s="9"/>
      <c r="K75" s="9"/>
      <c r="L75" s="9"/>
      <c r="M75" s="9"/>
      <c r="N75" s="40"/>
      <c r="O75" s="14"/>
      <c r="P75" s="14"/>
      <c r="Q75" s="14"/>
      <c r="R75" s="17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82"/>
    </row>
    <row r="76" spans="1:33">
      <c r="A76" s="1"/>
      <c r="C76" s="28"/>
      <c r="D76" s="14"/>
      <c r="E76" s="14"/>
      <c r="F76" s="14"/>
      <c r="G76" s="17"/>
      <c r="H76" s="4"/>
      <c r="I76" s="9"/>
      <c r="J76" s="9"/>
      <c r="K76" s="9"/>
      <c r="L76" s="9"/>
      <c r="M76" s="9"/>
      <c r="N76" s="40"/>
      <c r="O76" s="14"/>
      <c r="P76" s="14"/>
      <c r="Q76" s="14"/>
      <c r="R76" s="17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82"/>
    </row>
    <row r="77" spans="1:33">
      <c r="A77" s="1"/>
      <c r="C77" s="28"/>
      <c r="D77" s="14"/>
      <c r="E77" s="14"/>
      <c r="F77" s="14"/>
      <c r="G77" s="17"/>
      <c r="H77" s="4"/>
      <c r="I77" s="9"/>
      <c r="J77" s="9"/>
      <c r="K77" s="9"/>
      <c r="L77" s="9"/>
      <c r="M77" s="9"/>
      <c r="N77" s="40"/>
      <c r="O77" s="14"/>
      <c r="P77" s="14"/>
      <c r="Q77" s="14"/>
      <c r="R77" s="17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82"/>
    </row>
    <row r="78" spans="1:33">
      <c r="A78" s="26"/>
      <c r="C78" s="28"/>
      <c r="D78" s="14"/>
      <c r="E78" s="14"/>
      <c r="F78" s="14"/>
      <c r="G78" s="17"/>
      <c r="H78" s="4"/>
      <c r="I78" s="9"/>
      <c r="J78" s="9"/>
      <c r="K78" s="9"/>
      <c r="L78" s="9"/>
      <c r="M78" s="9"/>
      <c r="N78" s="40"/>
      <c r="O78" s="14"/>
      <c r="P78" s="14"/>
      <c r="Q78" s="14"/>
      <c r="R78" s="17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82"/>
    </row>
    <row r="79" spans="1:33">
      <c r="A79" s="1"/>
      <c r="C79" s="28"/>
      <c r="D79" s="14"/>
      <c r="E79" s="14"/>
      <c r="F79" s="14"/>
      <c r="G79" s="17"/>
      <c r="H79" s="4"/>
      <c r="I79" s="9"/>
      <c r="J79" s="9"/>
      <c r="K79" s="9"/>
      <c r="L79" s="9"/>
      <c r="M79" s="9"/>
      <c r="N79" s="40"/>
      <c r="O79" s="14"/>
      <c r="P79" s="14"/>
      <c r="Q79" s="14"/>
      <c r="R79" s="17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82"/>
    </row>
    <row r="80" spans="1:33">
      <c r="D80" s="14"/>
      <c r="E80" s="14"/>
      <c r="F80" s="14"/>
      <c r="G80" s="17"/>
      <c r="H80" s="4"/>
      <c r="I80" s="9"/>
      <c r="J80" s="9"/>
      <c r="K80" s="9"/>
      <c r="L80" s="9"/>
      <c r="M80" s="9"/>
      <c r="N80" s="40"/>
      <c r="O80" s="14"/>
      <c r="P80" s="14"/>
      <c r="Q80" s="14"/>
      <c r="R80" s="17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82"/>
    </row>
    <row r="81" spans="1:33">
      <c r="A81" s="1"/>
      <c r="D81" s="14"/>
      <c r="E81" s="14"/>
      <c r="F81" s="14"/>
      <c r="G81" s="17"/>
      <c r="H81" s="4"/>
      <c r="I81" s="9"/>
      <c r="J81" s="9"/>
      <c r="K81" s="9"/>
      <c r="L81" s="9"/>
      <c r="M81" s="9"/>
      <c r="N81" s="40"/>
      <c r="O81" s="14"/>
      <c r="P81" s="14"/>
      <c r="Q81" s="14"/>
      <c r="R81" s="17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82"/>
    </row>
    <row r="82" spans="1:33">
      <c r="D82" s="14"/>
      <c r="E82" s="14"/>
      <c r="F82" s="14"/>
      <c r="G82" s="17"/>
      <c r="H82" s="4"/>
      <c r="I82" s="9"/>
      <c r="J82" s="9"/>
      <c r="K82" s="9"/>
      <c r="L82" s="9"/>
      <c r="M82" s="9"/>
      <c r="N82" s="40"/>
      <c r="O82" s="14"/>
      <c r="P82" s="14"/>
      <c r="Q82" s="14"/>
      <c r="R82" s="17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82"/>
    </row>
    <row r="83" spans="1:33">
      <c r="A83" s="1"/>
      <c r="D83" s="14"/>
      <c r="E83" s="14"/>
      <c r="F83" s="14"/>
      <c r="G83" s="17"/>
      <c r="H83" s="4"/>
      <c r="I83" s="9"/>
      <c r="J83" s="9"/>
      <c r="K83" s="9"/>
      <c r="L83" s="9"/>
      <c r="M83" s="9"/>
      <c r="N83" s="40"/>
      <c r="O83" s="14"/>
      <c r="P83" s="14"/>
      <c r="Q83" s="14"/>
      <c r="R83" s="17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82"/>
    </row>
    <row r="84" spans="1:33">
      <c r="A84" s="1"/>
      <c r="D84" s="14"/>
      <c r="E84" s="14"/>
      <c r="F84" s="14"/>
      <c r="G84" s="17"/>
      <c r="H84" s="4"/>
      <c r="I84" s="9"/>
      <c r="J84" s="9"/>
      <c r="K84" s="9"/>
      <c r="L84" s="9"/>
      <c r="M84" s="9"/>
      <c r="N84" s="40"/>
      <c r="O84" s="14"/>
      <c r="P84" s="14"/>
      <c r="Q84" s="14"/>
      <c r="R84" s="17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82"/>
    </row>
    <row r="85" spans="1:33">
      <c r="A85" s="1"/>
      <c r="D85" s="14"/>
      <c r="E85" s="14"/>
      <c r="F85" s="14"/>
      <c r="G85" s="17"/>
      <c r="H85" s="4"/>
      <c r="I85" s="9"/>
      <c r="J85" s="9"/>
      <c r="K85" s="9"/>
      <c r="L85" s="9"/>
      <c r="M85" s="9"/>
      <c r="N85" s="40"/>
      <c r="O85" s="14"/>
      <c r="P85" s="14"/>
      <c r="Q85" s="14"/>
      <c r="R85" s="17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82"/>
    </row>
    <row r="86" spans="1:33">
      <c r="A86" s="1"/>
      <c r="D86" s="14"/>
      <c r="E86" s="14"/>
      <c r="F86" s="14"/>
      <c r="G86" s="17"/>
      <c r="H86" s="4"/>
      <c r="I86" s="9"/>
      <c r="J86" s="9"/>
      <c r="K86" s="9"/>
      <c r="L86" s="9"/>
      <c r="M86" s="9"/>
      <c r="N86" s="40"/>
      <c r="O86" s="14"/>
      <c r="P86" s="14"/>
      <c r="Q86" s="14"/>
      <c r="R86" s="17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82"/>
    </row>
    <row r="87" spans="1:33">
      <c r="A87" s="1"/>
      <c r="D87" s="14"/>
      <c r="E87" s="14"/>
      <c r="F87" s="14"/>
      <c r="G87" s="17"/>
      <c r="H87" s="4"/>
      <c r="I87" s="9"/>
      <c r="J87" s="9"/>
      <c r="K87" s="9"/>
      <c r="L87" s="9"/>
      <c r="M87" s="9"/>
      <c r="N87" s="40"/>
      <c r="O87" s="14"/>
      <c r="P87" s="14"/>
      <c r="Q87" s="14"/>
      <c r="R87" s="17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82"/>
    </row>
    <row r="88" spans="1:33">
      <c r="A88" s="1"/>
      <c r="C88" s="29"/>
      <c r="D88" s="14"/>
      <c r="E88" s="14"/>
      <c r="F88" s="14"/>
      <c r="G88" s="17"/>
      <c r="H88" s="4"/>
      <c r="I88" s="9"/>
      <c r="J88" s="9"/>
      <c r="K88" s="9"/>
      <c r="L88" s="9"/>
      <c r="M88" s="9"/>
      <c r="N88" s="40"/>
      <c r="O88" s="14"/>
      <c r="P88" s="14"/>
      <c r="Q88" s="14"/>
      <c r="R88" s="17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82"/>
    </row>
    <row r="89" spans="1:33">
      <c r="A89" s="1"/>
      <c r="D89" s="14"/>
      <c r="E89" s="14"/>
      <c r="F89" s="14"/>
      <c r="G89" s="17"/>
      <c r="H89" s="4"/>
      <c r="I89" s="9"/>
      <c r="J89" s="9"/>
      <c r="K89" s="9"/>
      <c r="L89" s="9"/>
      <c r="M89" s="9"/>
      <c r="N89" s="40"/>
      <c r="O89" s="14"/>
      <c r="P89" s="14"/>
      <c r="Q89" s="14"/>
      <c r="R89" s="17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82"/>
    </row>
    <row r="90" spans="1:33">
      <c r="A90" s="1"/>
      <c r="D90" s="14"/>
      <c r="E90" s="14"/>
      <c r="F90" s="14"/>
      <c r="G90" s="17"/>
      <c r="H90" s="4"/>
      <c r="I90" s="9"/>
      <c r="J90" s="9"/>
      <c r="K90" s="9"/>
      <c r="L90" s="9"/>
      <c r="M90" s="9"/>
      <c r="N90" s="40"/>
      <c r="O90" s="14"/>
      <c r="P90" s="14"/>
      <c r="Q90" s="14"/>
      <c r="R90" s="17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82"/>
    </row>
    <row r="91" spans="1:33">
      <c r="A91" s="1"/>
      <c r="D91" s="14"/>
      <c r="E91" s="14"/>
      <c r="F91" s="14"/>
      <c r="G91" s="17"/>
      <c r="H91" s="4"/>
      <c r="I91" s="9"/>
      <c r="J91" s="9"/>
      <c r="K91" s="9"/>
      <c r="L91" s="9"/>
      <c r="M91" s="9"/>
      <c r="N91" s="40"/>
      <c r="O91" s="14"/>
      <c r="P91" s="14"/>
      <c r="Q91" s="14"/>
      <c r="R91" s="17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82"/>
    </row>
    <row r="92" spans="1:33">
      <c r="A92" s="1"/>
      <c r="D92" s="14"/>
      <c r="E92" s="14"/>
      <c r="F92" s="14"/>
      <c r="G92" s="17"/>
      <c r="H92" s="4"/>
      <c r="I92" s="9"/>
      <c r="J92" s="9"/>
      <c r="K92" s="9"/>
      <c r="L92" s="9"/>
      <c r="M92" s="9"/>
      <c r="N92" s="40"/>
      <c r="O92" s="14"/>
      <c r="P92" s="14"/>
      <c r="Q92" s="14"/>
      <c r="R92" s="17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82"/>
    </row>
    <row r="93" spans="1:33">
      <c r="A93" s="1"/>
      <c r="D93" s="14"/>
      <c r="E93" s="14"/>
      <c r="F93" s="14"/>
      <c r="G93" s="17"/>
      <c r="H93" s="4"/>
      <c r="I93" s="9"/>
      <c r="J93" s="9"/>
      <c r="K93" s="9"/>
      <c r="L93" s="9"/>
      <c r="M93" s="9"/>
      <c r="N93" s="40"/>
      <c r="O93" s="14"/>
      <c r="P93" s="14"/>
      <c r="Q93" s="14"/>
      <c r="R93" s="17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82"/>
    </row>
    <row r="94" spans="1:33">
      <c r="A94" s="1"/>
      <c r="D94" s="14"/>
      <c r="E94" s="14"/>
      <c r="F94" s="14"/>
      <c r="G94" s="17"/>
      <c r="H94" s="4"/>
      <c r="I94" s="9"/>
      <c r="J94" s="9"/>
      <c r="K94" s="9"/>
      <c r="L94" s="9"/>
      <c r="M94" s="9"/>
      <c r="N94" s="40"/>
      <c r="O94" s="14"/>
      <c r="P94" s="14"/>
      <c r="Q94" s="14"/>
      <c r="R94" s="17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82"/>
    </row>
    <row r="95" spans="1:33">
      <c r="A95" s="1"/>
      <c r="D95" s="14"/>
      <c r="E95" s="14"/>
      <c r="F95" s="14"/>
      <c r="G95" s="17"/>
      <c r="H95" s="4"/>
      <c r="I95" s="9"/>
      <c r="J95" s="9"/>
      <c r="K95" s="9"/>
      <c r="L95" s="9"/>
      <c r="M95" s="9"/>
      <c r="N95" s="40"/>
      <c r="O95" s="14"/>
      <c r="P95" s="14"/>
      <c r="Q95" s="14"/>
      <c r="R95" s="17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82"/>
    </row>
    <row r="96" spans="1:33">
      <c r="A96" s="1"/>
      <c r="D96" s="14"/>
      <c r="E96" s="14"/>
      <c r="F96" s="14"/>
      <c r="G96" s="17"/>
      <c r="H96" s="4"/>
      <c r="I96" s="9"/>
      <c r="J96" s="9"/>
      <c r="K96" s="9"/>
      <c r="L96" s="9"/>
      <c r="M96" s="9"/>
      <c r="N96" s="40"/>
      <c r="O96" s="14"/>
      <c r="P96" s="14"/>
      <c r="Q96" s="14"/>
      <c r="R96" s="17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82"/>
    </row>
    <row r="97" spans="1:33">
      <c r="A97" s="1"/>
      <c r="D97" s="14"/>
      <c r="E97" s="14"/>
      <c r="F97" s="14"/>
      <c r="G97" s="17"/>
      <c r="H97" s="4"/>
      <c r="I97" s="9"/>
      <c r="J97" s="9"/>
      <c r="K97" s="9"/>
      <c r="L97" s="9"/>
      <c r="M97" s="9"/>
      <c r="N97" s="40"/>
      <c r="O97" s="14"/>
      <c r="P97" s="14"/>
      <c r="Q97" s="14"/>
      <c r="R97" s="17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82"/>
    </row>
    <row r="98" spans="1:33">
      <c r="A98" s="1"/>
      <c r="D98" s="14"/>
      <c r="E98" s="14"/>
      <c r="F98" s="14"/>
      <c r="G98" s="17"/>
      <c r="H98" s="4"/>
      <c r="I98" s="9"/>
      <c r="J98" s="9"/>
      <c r="K98" s="9"/>
      <c r="L98" s="9"/>
      <c r="M98" s="9"/>
      <c r="N98" s="40"/>
      <c r="O98" s="14"/>
      <c r="P98" s="14"/>
      <c r="Q98" s="14"/>
      <c r="R98" s="17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82"/>
    </row>
    <row r="99" spans="1:33">
      <c r="A99" s="1"/>
      <c r="D99" s="14"/>
      <c r="E99" s="14"/>
      <c r="F99" s="14"/>
      <c r="G99" s="17"/>
      <c r="H99" s="4"/>
      <c r="I99" s="9"/>
      <c r="J99" s="9"/>
      <c r="K99" s="9"/>
      <c r="L99" s="9"/>
      <c r="M99" s="9"/>
      <c r="N99" s="40"/>
      <c r="O99" s="14"/>
      <c r="P99" s="14"/>
      <c r="Q99" s="14"/>
      <c r="R99" s="17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82"/>
    </row>
    <row r="100" spans="1:33">
      <c r="A100" s="1"/>
      <c r="D100" s="14"/>
      <c r="E100" s="14"/>
      <c r="F100" s="14"/>
      <c r="G100" s="17"/>
      <c r="H100" s="4"/>
      <c r="I100" s="9"/>
      <c r="J100" s="9"/>
      <c r="K100" s="9"/>
      <c r="L100" s="9"/>
      <c r="M100" s="9"/>
      <c r="N100" s="40"/>
      <c r="O100" s="14"/>
      <c r="P100" s="14"/>
      <c r="Q100" s="14"/>
      <c r="R100" s="17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82"/>
    </row>
    <row r="101" spans="1:33">
      <c r="A101" s="1"/>
      <c r="D101" s="14"/>
      <c r="E101" s="14"/>
      <c r="F101" s="14"/>
      <c r="G101" s="17"/>
      <c r="H101" s="4"/>
      <c r="I101" s="9"/>
      <c r="J101" s="9"/>
      <c r="K101" s="9"/>
      <c r="L101" s="9"/>
      <c r="M101" s="9"/>
      <c r="N101" s="40"/>
      <c r="O101" s="14"/>
      <c r="P101" s="14"/>
      <c r="Q101" s="14"/>
      <c r="R101" s="17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82"/>
    </row>
    <row r="102" spans="1:33">
      <c r="A102" s="1"/>
      <c r="D102" s="14"/>
      <c r="E102" s="14"/>
      <c r="F102" s="14"/>
      <c r="G102" s="17"/>
      <c r="H102" s="4"/>
      <c r="I102" s="9"/>
      <c r="J102" s="9"/>
      <c r="K102" s="9"/>
      <c r="L102" s="9"/>
      <c r="M102" s="9"/>
      <c r="N102" s="40"/>
      <c r="O102" s="14"/>
      <c r="P102" s="14"/>
      <c r="Q102" s="14"/>
      <c r="R102" s="17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82"/>
    </row>
    <row r="103" spans="1:33">
      <c r="A103" s="1"/>
      <c r="D103" s="14"/>
      <c r="E103" s="14"/>
      <c r="F103" s="14"/>
      <c r="G103" s="17"/>
      <c r="H103" s="4"/>
      <c r="I103" s="9"/>
      <c r="J103" s="9"/>
      <c r="K103" s="9"/>
      <c r="L103" s="9"/>
      <c r="M103" s="9"/>
      <c r="N103" s="40"/>
      <c r="O103" s="14"/>
      <c r="P103" s="14"/>
      <c r="Q103" s="14"/>
      <c r="R103" s="17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82"/>
    </row>
    <row r="104" spans="1:33">
      <c r="A104" s="1"/>
      <c r="D104" s="14"/>
      <c r="E104" s="14"/>
      <c r="F104" s="14"/>
      <c r="G104" s="17"/>
      <c r="H104" s="4"/>
      <c r="I104" s="9"/>
      <c r="J104" s="9"/>
      <c r="K104" s="9"/>
      <c r="L104" s="9"/>
      <c r="M104" s="9"/>
      <c r="N104" s="40"/>
      <c r="O104" s="14"/>
      <c r="P104" s="14"/>
      <c r="Q104" s="14"/>
      <c r="R104" s="17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82"/>
    </row>
    <row r="105" spans="1:33">
      <c r="A105" s="1"/>
      <c r="D105" s="14"/>
      <c r="E105" s="14"/>
      <c r="F105" s="14"/>
      <c r="G105" s="17"/>
      <c r="H105" s="4"/>
      <c r="I105" s="9"/>
      <c r="J105" s="9"/>
      <c r="K105" s="9"/>
      <c r="L105" s="9"/>
      <c r="M105" s="9"/>
      <c r="N105" s="40"/>
      <c r="O105" s="14"/>
      <c r="P105" s="14"/>
      <c r="Q105" s="14"/>
      <c r="R105" s="17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82"/>
    </row>
    <row r="106" spans="1:33">
      <c r="D106" s="14"/>
      <c r="E106" s="14"/>
      <c r="F106" s="14"/>
      <c r="G106" s="17"/>
      <c r="H106" s="4"/>
      <c r="I106" s="9"/>
      <c r="J106" s="9"/>
      <c r="K106" s="9"/>
      <c r="L106" s="9"/>
      <c r="M106" s="9"/>
      <c r="N106" s="40"/>
      <c r="O106" s="14"/>
      <c r="P106" s="14"/>
      <c r="Q106" s="14"/>
      <c r="R106" s="17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82"/>
    </row>
    <row r="107" spans="1:33">
      <c r="D107" s="14"/>
      <c r="E107" s="14"/>
      <c r="F107" s="14"/>
      <c r="G107" s="17"/>
      <c r="H107" s="4"/>
      <c r="I107" s="9"/>
      <c r="J107" s="9"/>
      <c r="K107" s="9"/>
      <c r="L107" s="9"/>
      <c r="M107" s="9"/>
      <c r="N107" s="40"/>
      <c r="O107" s="14"/>
      <c r="P107" s="14"/>
      <c r="Q107" s="14"/>
      <c r="R107" s="17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82"/>
    </row>
    <row r="108" spans="1:33">
      <c r="D108" s="14"/>
      <c r="E108" s="14"/>
      <c r="F108" s="14"/>
      <c r="G108" s="17"/>
      <c r="H108" s="4"/>
      <c r="I108" s="9"/>
      <c r="J108" s="9"/>
      <c r="K108" s="9"/>
      <c r="L108" s="9"/>
      <c r="M108" s="9"/>
      <c r="N108" s="40"/>
      <c r="O108" s="14"/>
      <c r="P108" s="14"/>
      <c r="Q108" s="14"/>
      <c r="R108" s="17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82"/>
    </row>
    <row r="109" spans="1:33">
      <c r="D109" s="14"/>
      <c r="E109" s="14"/>
      <c r="F109" s="14"/>
      <c r="G109" s="17"/>
      <c r="H109" s="4"/>
      <c r="I109" s="9"/>
      <c r="J109" s="9"/>
      <c r="K109" s="9"/>
      <c r="L109" s="9"/>
      <c r="M109" s="9"/>
      <c r="N109" s="40"/>
      <c r="O109" s="14"/>
      <c r="P109" s="14"/>
      <c r="Q109" s="14"/>
      <c r="R109" s="17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82"/>
    </row>
    <row r="110" spans="1:33">
      <c r="C110" t="s">
        <v>12</v>
      </c>
      <c r="D110" s="16">
        <f>SUM(D11:D109)</f>
        <v>6327.4000000000005</v>
      </c>
      <c r="E110" s="16">
        <f t="shared" ref="E110:AG110" si="0">SUM(E11:E109)</f>
        <v>0</v>
      </c>
      <c r="F110" s="16">
        <f t="shared" si="0"/>
        <v>0</v>
      </c>
      <c r="G110" s="18">
        <f t="shared" si="0"/>
        <v>0</v>
      </c>
      <c r="H110" s="3">
        <f t="shared" si="0"/>
        <v>0</v>
      </c>
      <c r="I110" s="3">
        <f t="shared" si="0"/>
        <v>725</v>
      </c>
      <c r="J110" s="3">
        <f t="shared" si="0"/>
        <v>0</v>
      </c>
      <c r="K110" s="3">
        <f t="shared" si="0"/>
        <v>0</v>
      </c>
      <c r="L110" s="3">
        <f t="shared" si="0"/>
        <v>0</v>
      </c>
      <c r="M110" s="3">
        <f t="shared" si="0"/>
        <v>5602.4</v>
      </c>
      <c r="N110" s="41">
        <f t="shared" si="0"/>
        <v>0</v>
      </c>
      <c r="O110" s="16">
        <f t="shared" si="0"/>
        <v>5858.36</v>
      </c>
      <c r="P110" s="16">
        <f t="shared" si="0"/>
        <v>0</v>
      </c>
      <c r="Q110" s="16">
        <f t="shared" si="0"/>
        <v>0</v>
      </c>
      <c r="R110" s="18">
        <f t="shared" si="0"/>
        <v>112.65</v>
      </c>
      <c r="S110" s="3">
        <f t="shared" si="0"/>
        <v>0</v>
      </c>
      <c r="T110" s="3">
        <f t="shared" si="0"/>
        <v>0</v>
      </c>
      <c r="U110" s="3">
        <f t="shared" si="0"/>
        <v>0</v>
      </c>
      <c r="V110" s="3">
        <f t="shared" si="0"/>
        <v>0</v>
      </c>
      <c r="W110" s="3">
        <f t="shared" si="0"/>
        <v>0</v>
      </c>
      <c r="X110" s="3">
        <f t="shared" si="0"/>
        <v>0</v>
      </c>
      <c r="Y110" s="3">
        <f t="shared" si="0"/>
        <v>0</v>
      </c>
      <c r="Z110" s="3">
        <f t="shared" si="0"/>
        <v>1685.73</v>
      </c>
      <c r="AA110" s="3">
        <f t="shared" si="0"/>
        <v>0</v>
      </c>
      <c r="AB110" s="3">
        <f t="shared" si="0"/>
        <v>901</v>
      </c>
      <c r="AC110" s="3">
        <f t="shared" si="0"/>
        <v>160</v>
      </c>
      <c r="AD110" s="3">
        <f t="shared" si="0"/>
        <v>0</v>
      </c>
      <c r="AE110" s="3">
        <f t="shared" si="0"/>
        <v>2998.98</v>
      </c>
      <c r="AF110" s="3">
        <f t="shared" si="0"/>
        <v>0</v>
      </c>
      <c r="AG110" s="44">
        <f t="shared" si="0"/>
        <v>0</v>
      </c>
    </row>
    <row r="111" spans="1:33"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10">
        <v>41640</v>
      </c>
      <c r="B112" s="32"/>
      <c r="C112" s="11" t="s">
        <v>7</v>
      </c>
      <c r="D112" s="12">
        <v>1215.58</v>
      </c>
      <c r="E112" s="12">
        <v>0</v>
      </c>
      <c r="F112" s="12"/>
    </row>
    <row r="113" spans="1:33" s="5" customFormat="1">
      <c r="A113" s="11"/>
      <c r="B113" s="32"/>
      <c r="C113" s="11" t="s">
        <v>0</v>
      </c>
      <c r="D113" s="12">
        <f>+D110</f>
        <v>6327.4000000000005</v>
      </c>
      <c r="E113" s="12">
        <f>+E110</f>
        <v>0</v>
      </c>
      <c r="F113" s="12">
        <f>+F110</f>
        <v>0</v>
      </c>
      <c r="H113" s="5" t="s">
        <v>16</v>
      </c>
      <c r="N113" s="36">
        <f>SUM(G110:N110)</f>
        <v>6327.4</v>
      </c>
      <c r="O113" s="77"/>
      <c r="P113" s="7"/>
      <c r="Q113" s="7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s="5" customFormat="1">
      <c r="A114" s="11"/>
      <c r="B114" s="32"/>
      <c r="C114" s="11" t="s">
        <v>13</v>
      </c>
      <c r="D114" s="12">
        <f>-O110</f>
        <v>-5858.36</v>
      </c>
      <c r="E114" s="12">
        <f>-P110</f>
        <v>0</v>
      </c>
      <c r="F114" s="12">
        <f>-Q110</f>
        <v>0</v>
      </c>
      <c r="H114" s="5" t="s">
        <v>17</v>
      </c>
      <c r="N114" s="36">
        <f>SUM(R110:AG110)</f>
        <v>5858.3600000000006</v>
      </c>
      <c r="O114" s="77"/>
      <c r="P114" s="7"/>
      <c r="Q114" s="7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5" customFormat="1">
      <c r="A115" s="10">
        <v>42004</v>
      </c>
      <c r="B115" s="32"/>
      <c r="C115" s="11" t="s">
        <v>14</v>
      </c>
      <c r="D115" s="12">
        <f>SUM(D112:D114)</f>
        <v>1684.6200000000008</v>
      </c>
      <c r="E115" s="12">
        <f t="shared" ref="E115:F115" si="1">SUM(E112:E114)</f>
        <v>0</v>
      </c>
      <c r="F115" s="12">
        <f t="shared" si="1"/>
        <v>0</v>
      </c>
      <c r="N115" s="36"/>
      <c r="O115" s="77"/>
      <c r="P115" s="7"/>
      <c r="Q115" s="7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>
      <c r="H116" s="5" t="s">
        <v>57</v>
      </c>
      <c r="J116" s="5">
        <f>+N113-D113-E113-F113</f>
        <v>-9.0949470177292824E-13</v>
      </c>
    </row>
    <row r="117" spans="1:33">
      <c r="H117" s="5" t="s">
        <v>58</v>
      </c>
      <c r="J117" s="5">
        <f>-N114-D114-E114-F114</f>
        <v>-9.0949470177292824E-13</v>
      </c>
    </row>
  </sheetData>
  <mergeCells count="2">
    <mergeCell ref="D6:F6"/>
    <mergeCell ref="O6:Q6"/>
  </mergeCells>
  <pageMargins left="0.70866141732283472" right="0.70866141732283472" top="0.74803149606299213" bottom="0.74803149606299213" header="0.31496062992125984" footer="0.31496062992125984"/>
  <pageSetup paperSize="9" scale="40" fitToHeight="1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J158"/>
  <sheetViews>
    <sheetView workbookViewId="0">
      <pane xSplit="3" ySplit="9" topLeftCell="U58" activePane="bottomRight" state="frozen"/>
      <selection pane="topRight" activeCell="C1" sqref="C1"/>
      <selection pane="bottomLeft" activeCell="A10" sqref="A10"/>
      <selection pane="bottomRight" activeCell="AE68" sqref="AE68"/>
    </sheetView>
  </sheetViews>
  <sheetFormatPr defaultRowHeight="15"/>
  <cols>
    <col min="1" max="1" width="10.7109375" bestFit="1" customWidth="1"/>
    <col min="2" max="2" width="4.28515625" style="30" customWidth="1"/>
    <col min="3" max="3" width="21" customWidth="1"/>
    <col min="4" max="5" width="10.85546875" style="5" customWidth="1"/>
    <col min="6" max="6" width="9.28515625" style="5" bestFit="1" customWidth="1"/>
    <col min="7" max="8" width="9.140625" style="5"/>
    <col min="9" max="9" width="11.85546875" style="5" customWidth="1"/>
    <col min="10" max="13" width="12.85546875" style="5" customWidth="1"/>
    <col min="14" max="14" width="11.85546875" style="36" customWidth="1"/>
    <col min="15" max="16" width="10.28515625" style="7" customWidth="1"/>
    <col min="17" max="18" width="9.140625" style="7"/>
  </cols>
  <sheetData>
    <row r="1" spans="1:34">
      <c r="A1" s="33" t="s">
        <v>20</v>
      </c>
      <c r="C1" s="7"/>
    </row>
    <row r="2" spans="1:34">
      <c r="C2" s="7"/>
    </row>
    <row r="3" spans="1:34">
      <c r="A3" s="33" t="s">
        <v>112</v>
      </c>
      <c r="C3" s="7"/>
    </row>
    <row r="4" spans="1:34">
      <c r="C4" s="7"/>
    </row>
    <row r="5" spans="1:34">
      <c r="C5" s="7"/>
    </row>
    <row r="6" spans="1:34" ht="15.75" thickBot="1">
      <c r="D6" s="86" t="s">
        <v>2</v>
      </c>
      <c r="E6" s="86"/>
      <c r="F6" s="86"/>
      <c r="G6" s="86"/>
      <c r="O6" s="87" t="s">
        <v>1</v>
      </c>
      <c r="P6" s="87"/>
      <c r="Q6" s="87"/>
      <c r="R6" s="87"/>
    </row>
    <row r="7" spans="1:34">
      <c r="C7" t="s">
        <v>6</v>
      </c>
      <c r="D7" s="13"/>
      <c r="E7" s="13"/>
      <c r="F7" s="13"/>
      <c r="G7" s="13"/>
      <c r="O7" s="13"/>
      <c r="P7" s="13"/>
      <c r="Q7" s="13"/>
      <c r="R7" s="13"/>
    </row>
    <row r="8" spans="1:34">
      <c r="D8" s="14" t="s">
        <v>4</v>
      </c>
      <c r="E8" s="14" t="s">
        <v>37</v>
      </c>
      <c r="F8" s="14" t="s">
        <v>3</v>
      </c>
      <c r="G8" s="14" t="s">
        <v>5</v>
      </c>
      <c r="O8" s="14" t="s">
        <v>4</v>
      </c>
      <c r="P8" s="14" t="s">
        <v>37</v>
      </c>
      <c r="Q8" s="14" t="s">
        <v>3</v>
      </c>
      <c r="R8" s="14" t="s">
        <v>5</v>
      </c>
    </row>
    <row r="9" spans="1:34" s="8" customFormat="1" ht="90">
      <c r="B9" s="31"/>
      <c r="D9" s="15" t="s">
        <v>8</v>
      </c>
      <c r="E9" s="15" t="s">
        <v>8</v>
      </c>
      <c r="F9" s="15" t="s">
        <v>8</v>
      </c>
      <c r="G9" s="15" t="s">
        <v>8</v>
      </c>
      <c r="H9" s="19" t="s">
        <v>34</v>
      </c>
      <c r="I9" s="20" t="s">
        <v>9</v>
      </c>
      <c r="J9" s="21" t="s">
        <v>15</v>
      </c>
      <c r="K9" s="21" t="s">
        <v>19</v>
      </c>
      <c r="L9" s="21" t="s">
        <v>30</v>
      </c>
      <c r="M9" s="21" t="s">
        <v>60</v>
      </c>
      <c r="N9" s="39" t="s">
        <v>36</v>
      </c>
      <c r="O9" s="15" t="s">
        <v>8</v>
      </c>
      <c r="P9" s="15" t="s">
        <v>8</v>
      </c>
      <c r="Q9" s="15" t="s">
        <v>8</v>
      </c>
      <c r="R9" s="15"/>
      <c r="S9" s="23" t="s">
        <v>10</v>
      </c>
      <c r="T9" s="24" t="s">
        <v>11</v>
      </c>
      <c r="U9" s="24" t="s">
        <v>94</v>
      </c>
      <c r="V9" s="24" t="s">
        <v>100</v>
      </c>
      <c r="W9" s="24" t="s">
        <v>95</v>
      </c>
      <c r="X9" s="24" t="s">
        <v>102</v>
      </c>
      <c r="Y9" s="24" t="s">
        <v>96</v>
      </c>
      <c r="Z9" s="24" t="s">
        <v>18</v>
      </c>
      <c r="AA9" s="24" t="s">
        <v>35</v>
      </c>
      <c r="AB9" s="24" t="s">
        <v>38</v>
      </c>
      <c r="AC9" s="24" t="s">
        <v>108</v>
      </c>
      <c r="AD9" s="24" t="s">
        <v>84</v>
      </c>
      <c r="AE9" s="24" t="s">
        <v>61</v>
      </c>
      <c r="AF9" s="24" t="s">
        <v>42</v>
      </c>
      <c r="AG9" s="24" t="s">
        <v>91</v>
      </c>
      <c r="AH9" s="42" t="s">
        <v>36</v>
      </c>
    </row>
    <row r="10" spans="1:34">
      <c r="A10" s="1"/>
      <c r="C10" s="1"/>
      <c r="D10" s="14"/>
      <c r="E10" s="14"/>
      <c r="F10" s="14"/>
      <c r="G10" s="14"/>
      <c r="H10" s="17"/>
      <c r="I10" s="4"/>
      <c r="J10" s="9"/>
      <c r="K10" s="9"/>
      <c r="L10" s="9"/>
      <c r="M10" s="9"/>
      <c r="N10" s="40"/>
      <c r="O10" s="22"/>
      <c r="P10" s="22"/>
      <c r="Q10" s="14"/>
      <c r="R10" s="22"/>
      <c r="S10" s="25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43"/>
    </row>
    <row r="11" spans="1:34">
      <c r="A11" s="1">
        <v>41640</v>
      </c>
      <c r="C11" s="1" t="s">
        <v>128</v>
      </c>
      <c r="D11" s="14"/>
      <c r="E11" s="14"/>
      <c r="F11" s="14">
        <v>171.16</v>
      </c>
      <c r="G11" s="14"/>
      <c r="H11" s="17"/>
      <c r="I11" s="4"/>
      <c r="J11" s="9">
        <v>171.16</v>
      </c>
      <c r="K11" s="9"/>
      <c r="L11" s="9"/>
      <c r="M11" s="9"/>
      <c r="N11" s="40"/>
      <c r="O11" s="22"/>
      <c r="P11" s="22"/>
      <c r="Q11" s="14">
        <v>6.17</v>
      </c>
      <c r="R11" s="22"/>
      <c r="S11" s="25">
        <v>6.17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43"/>
    </row>
    <row r="12" spans="1:34">
      <c r="A12" s="1">
        <v>41641</v>
      </c>
      <c r="C12" s="1" t="s">
        <v>129</v>
      </c>
      <c r="D12" s="14"/>
      <c r="E12" s="14"/>
      <c r="F12" s="14">
        <v>171.16</v>
      </c>
      <c r="G12" s="14"/>
      <c r="H12" s="17"/>
      <c r="I12" s="4"/>
      <c r="J12" s="9">
        <v>171.16</v>
      </c>
      <c r="K12" s="9"/>
      <c r="L12" s="9"/>
      <c r="M12" s="9"/>
      <c r="N12" s="40"/>
      <c r="O12" s="22"/>
      <c r="P12" s="22"/>
      <c r="Q12" s="14">
        <v>6.17</v>
      </c>
      <c r="R12" s="22"/>
      <c r="S12" s="25">
        <v>6.17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43"/>
    </row>
    <row r="13" spans="1:34">
      <c r="A13" s="1">
        <v>41642</v>
      </c>
      <c r="C13" s="1" t="s">
        <v>130</v>
      </c>
      <c r="D13" s="14"/>
      <c r="E13" s="14"/>
      <c r="F13" s="14">
        <v>171.16</v>
      </c>
      <c r="G13" s="14"/>
      <c r="H13" s="17"/>
      <c r="I13" s="4"/>
      <c r="J13" s="9">
        <v>171.16</v>
      </c>
      <c r="K13" s="9"/>
      <c r="L13" s="9"/>
      <c r="M13" s="9"/>
      <c r="N13" s="40"/>
      <c r="O13" s="22"/>
      <c r="P13" s="22"/>
      <c r="Q13" s="14">
        <v>6.17</v>
      </c>
      <c r="R13" s="22"/>
      <c r="S13" s="25">
        <v>6.17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43"/>
    </row>
    <row r="14" spans="1:34">
      <c r="A14" s="1">
        <v>41646</v>
      </c>
      <c r="C14" s="1" t="s">
        <v>133</v>
      </c>
      <c r="D14" s="14"/>
      <c r="E14" s="14"/>
      <c r="F14" s="14">
        <v>171.16</v>
      </c>
      <c r="G14" s="14"/>
      <c r="H14" s="17"/>
      <c r="I14" s="4"/>
      <c r="J14" s="9">
        <v>171.16</v>
      </c>
      <c r="K14" s="9"/>
      <c r="L14" s="9"/>
      <c r="M14" s="9"/>
      <c r="N14" s="40"/>
      <c r="O14" s="22"/>
      <c r="P14" s="22"/>
      <c r="Q14" s="14">
        <v>6.17</v>
      </c>
      <c r="R14" s="22"/>
      <c r="S14" s="25">
        <v>6.17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43"/>
    </row>
    <row r="15" spans="1:34">
      <c r="A15" s="1">
        <v>41646</v>
      </c>
      <c r="C15" s="1" t="s">
        <v>131</v>
      </c>
      <c r="D15" s="14"/>
      <c r="E15" s="14"/>
      <c r="F15" s="14">
        <v>171.16</v>
      </c>
      <c r="G15" s="14"/>
      <c r="H15" s="17"/>
      <c r="I15" s="4"/>
      <c r="J15" s="9">
        <v>171.16</v>
      </c>
      <c r="K15" s="9"/>
      <c r="L15" s="9"/>
      <c r="M15" s="9"/>
      <c r="N15" s="40"/>
      <c r="O15" s="22"/>
      <c r="P15" s="22"/>
      <c r="Q15" s="14">
        <v>6.17</v>
      </c>
      <c r="R15" s="22"/>
      <c r="S15" s="25">
        <v>6.17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43"/>
    </row>
    <row r="16" spans="1:34">
      <c r="A16" s="1">
        <v>41647</v>
      </c>
      <c r="C16" s="1" t="s">
        <v>132</v>
      </c>
      <c r="D16" s="14"/>
      <c r="E16" s="14"/>
      <c r="F16" s="14">
        <v>75</v>
      </c>
      <c r="G16" s="14"/>
      <c r="H16" s="17"/>
      <c r="I16" s="4">
        <v>75</v>
      </c>
      <c r="J16" s="9"/>
      <c r="K16" s="9"/>
      <c r="L16" s="9"/>
      <c r="M16" s="9"/>
      <c r="N16" s="40"/>
      <c r="O16" s="22"/>
      <c r="P16" s="22"/>
      <c r="Q16" s="14">
        <v>2.9</v>
      </c>
      <c r="R16" s="22"/>
      <c r="S16" s="25">
        <v>2.9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43"/>
    </row>
    <row r="17" spans="1:34">
      <c r="A17" s="1">
        <v>41647</v>
      </c>
      <c r="C17" s="1" t="s">
        <v>134</v>
      </c>
      <c r="D17" s="14"/>
      <c r="E17" s="14"/>
      <c r="F17" s="14">
        <v>171.16</v>
      </c>
      <c r="G17" s="14"/>
      <c r="H17" s="17"/>
      <c r="I17" s="4"/>
      <c r="J17" s="9">
        <v>171.16</v>
      </c>
      <c r="K17" s="9"/>
      <c r="L17" s="9"/>
      <c r="M17" s="9"/>
      <c r="N17" s="40"/>
      <c r="O17" s="22"/>
      <c r="P17" s="22"/>
      <c r="Q17" s="14">
        <v>6.17</v>
      </c>
      <c r="R17" s="22"/>
      <c r="S17" s="25">
        <v>6.17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43"/>
    </row>
    <row r="18" spans="1:34">
      <c r="A18" s="1">
        <v>41647</v>
      </c>
      <c r="C18" s="1" t="s">
        <v>135</v>
      </c>
      <c r="D18" s="14"/>
      <c r="E18" s="14"/>
      <c r="F18" s="14">
        <v>171.16</v>
      </c>
      <c r="G18" s="14"/>
      <c r="H18" s="17"/>
      <c r="I18" s="4"/>
      <c r="J18" s="9">
        <v>171.16</v>
      </c>
      <c r="K18" s="9"/>
      <c r="L18" s="9"/>
      <c r="M18" s="9"/>
      <c r="N18" s="40"/>
      <c r="O18" s="22"/>
      <c r="P18" s="22"/>
      <c r="Q18" s="14">
        <v>6.17</v>
      </c>
      <c r="R18" s="22"/>
      <c r="S18" s="25">
        <v>6.17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43"/>
    </row>
    <row r="19" spans="1:34">
      <c r="A19" s="1">
        <v>41647</v>
      </c>
      <c r="C19" s="1" t="s">
        <v>136</v>
      </c>
      <c r="D19" s="14"/>
      <c r="E19" s="14"/>
      <c r="F19" s="14">
        <v>171.16</v>
      </c>
      <c r="G19" s="14"/>
      <c r="H19" s="17"/>
      <c r="I19" s="4"/>
      <c r="J19" s="38">
        <v>171.16</v>
      </c>
      <c r="K19" s="38"/>
      <c r="L19" s="9"/>
      <c r="M19" s="9"/>
      <c r="N19" s="40"/>
      <c r="O19" s="22"/>
      <c r="P19" s="22"/>
      <c r="Q19" s="14">
        <v>6.17</v>
      </c>
      <c r="R19" s="22"/>
      <c r="S19" s="25">
        <v>6.17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43"/>
    </row>
    <row r="20" spans="1:34">
      <c r="A20" s="1">
        <v>41651</v>
      </c>
      <c r="C20" s="1" t="s">
        <v>137</v>
      </c>
      <c r="D20" s="14"/>
      <c r="E20" s="14"/>
      <c r="F20" s="14">
        <v>171.16</v>
      </c>
      <c r="G20" s="14"/>
      <c r="H20" s="17"/>
      <c r="I20" s="4"/>
      <c r="J20" s="9">
        <v>171.16</v>
      </c>
      <c r="K20" s="9"/>
      <c r="L20" s="9"/>
      <c r="M20" s="9"/>
      <c r="N20" s="40"/>
      <c r="O20" s="22"/>
      <c r="P20" s="22"/>
      <c r="Q20" s="14">
        <v>6.17</v>
      </c>
      <c r="R20" s="22"/>
      <c r="S20" s="25">
        <v>6.17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43"/>
    </row>
    <row r="21" spans="1:34">
      <c r="A21" s="1">
        <v>41652</v>
      </c>
      <c r="C21" s="1" t="s">
        <v>138</v>
      </c>
      <c r="D21" s="14"/>
      <c r="E21" s="14"/>
      <c r="F21" s="14">
        <v>171.16</v>
      </c>
      <c r="G21" s="14"/>
      <c r="H21" s="17"/>
      <c r="I21" s="4"/>
      <c r="J21" s="9">
        <v>171.16</v>
      </c>
      <c r="K21" s="9"/>
      <c r="L21" s="9"/>
      <c r="M21" s="9"/>
      <c r="N21" s="40"/>
      <c r="O21" s="22"/>
      <c r="P21" s="22"/>
      <c r="Q21" s="14">
        <v>6.17</v>
      </c>
      <c r="R21" s="22"/>
      <c r="S21" s="25">
        <v>6.17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43"/>
    </row>
    <row r="22" spans="1:34">
      <c r="A22" s="1">
        <v>41652</v>
      </c>
      <c r="C22" s="1" t="s">
        <v>139</v>
      </c>
      <c r="D22" s="14"/>
      <c r="E22" s="14"/>
      <c r="F22" s="14">
        <v>171.16</v>
      </c>
      <c r="G22" s="14"/>
      <c r="H22" s="17"/>
      <c r="I22" s="4"/>
      <c r="J22" s="9">
        <v>171.16</v>
      </c>
      <c r="K22" s="9"/>
      <c r="L22" s="9"/>
      <c r="M22" s="9"/>
      <c r="N22" s="40"/>
      <c r="O22" s="22"/>
      <c r="P22" s="22"/>
      <c r="Q22" s="14">
        <v>6.17</v>
      </c>
      <c r="R22" s="22"/>
      <c r="S22" s="25">
        <v>6.17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43"/>
    </row>
    <row r="23" spans="1:34">
      <c r="A23" s="1">
        <v>41648</v>
      </c>
      <c r="B23" s="30">
        <v>7</v>
      </c>
      <c r="C23" s="1" t="s">
        <v>140</v>
      </c>
      <c r="D23" s="14"/>
      <c r="E23" s="14"/>
      <c r="F23" s="14"/>
      <c r="G23" s="14"/>
      <c r="H23" s="17"/>
      <c r="I23" s="4"/>
      <c r="J23" s="9"/>
      <c r="K23" s="9"/>
      <c r="L23" s="9"/>
      <c r="M23" s="9"/>
      <c r="N23" s="40"/>
      <c r="O23" s="22"/>
      <c r="P23" s="22">
        <v>3000</v>
      </c>
      <c r="Q23" s="14"/>
      <c r="R23" s="22"/>
      <c r="S23" s="25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>
        <v>3000</v>
      </c>
      <c r="AF23" s="6"/>
      <c r="AG23" s="6"/>
      <c r="AH23" s="43"/>
    </row>
    <row r="24" spans="1:34">
      <c r="A24" s="1">
        <v>41648</v>
      </c>
      <c r="C24" s="1" t="s">
        <v>151</v>
      </c>
      <c r="D24" s="14"/>
      <c r="E24" s="14">
        <v>156.35</v>
      </c>
      <c r="F24" s="14"/>
      <c r="G24" s="14"/>
      <c r="H24" s="17"/>
      <c r="I24" s="4"/>
      <c r="J24" s="9">
        <v>156.35</v>
      </c>
      <c r="K24" s="9"/>
      <c r="L24" s="9"/>
      <c r="M24" s="9"/>
      <c r="N24" s="40"/>
      <c r="O24" s="22"/>
      <c r="P24" s="22"/>
      <c r="Q24" s="14"/>
      <c r="R24" s="22"/>
      <c r="S24" s="2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43"/>
    </row>
    <row r="25" spans="1:34">
      <c r="A25" s="1">
        <v>41648</v>
      </c>
      <c r="C25" s="1" t="s">
        <v>141</v>
      </c>
      <c r="D25" s="14"/>
      <c r="E25" s="14">
        <v>156.38999999999999</v>
      </c>
      <c r="F25" s="14"/>
      <c r="G25" s="14"/>
      <c r="H25" s="17"/>
      <c r="I25" s="4"/>
      <c r="J25" s="9">
        <v>156.38999999999999</v>
      </c>
      <c r="K25" s="9"/>
      <c r="L25" s="9"/>
      <c r="M25" s="9"/>
      <c r="N25" s="40"/>
      <c r="O25" s="22"/>
      <c r="P25" s="22"/>
      <c r="Q25" s="14"/>
      <c r="R25" s="22"/>
      <c r="S25" s="25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43"/>
    </row>
    <row r="26" spans="1:34">
      <c r="A26" s="1">
        <v>41652</v>
      </c>
      <c r="C26" s="1" t="s">
        <v>142</v>
      </c>
      <c r="D26" s="14"/>
      <c r="E26" s="14">
        <v>156.36000000000001</v>
      </c>
      <c r="F26" s="14"/>
      <c r="G26" s="14"/>
      <c r="H26" s="17"/>
      <c r="I26" s="4"/>
      <c r="J26" s="9">
        <v>156.36000000000001</v>
      </c>
      <c r="K26" s="9"/>
      <c r="L26" s="9"/>
      <c r="M26" s="9"/>
      <c r="N26" s="40"/>
      <c r="O26" s="22"/>
      <c r="P26" s="22"/>
      <c r="Q26" s="14"/>
      <c r="R26" s="22"/>
      <c r="S26" s="25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43"/>
    </row>
    <row r="27" spans="1:34">
      <c r="A27" s="1">
        <v>41652</v>
      </c>
      <c r="C27" s="1" t="s">
        <v>143</v>
      </c>
      <c r="D27" s="14"/>
      <c r="E27" s="14">
        <v>165</v>
      </c>
      <c r="F27" s="14"/>
      <c r="G27" s="14"/>
      <c r="H27" s="17"/>
      <c r="I27" s="4"/>
      <c r="J27" s="9">
        <v>165</v>
      </c>
      <c r="K27" s="9"/>
      <c r="L27" s="9"/>
      <c r="M27" s="9"/>
      <c r="N27" s="40"/>
      <c r="O27" s="22"/>
      <c r="P27" s="22"/>
      <c r="Q27" s="14"/>
      <c r="R27" s="22"/>
      <c r="S27" s="25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43"/>
    </row>
    <row r="28" spans="1:34">
      <c r="A28" s="1">
        <v>41652</v>
      </c>
      <c r="C28" s="1" t="s">
        <v>144</v>
      </c>
      <c r="D28" s="14"/>
      <c r="E28" s="14">
        <v>330</v>
      </c>
      <c r="F28" s="14"/>
      <c r="G28" s="14"/>
      <c r="H28" s="17"/>
      <c r="I28" s="4"/>
      <c r="J28" s="9">
        <v>330</v>
      </c>
      <c r="K28" s="9"/>
      <c r="L28" s="9"/>
      <c r="M28" s="9"/>
      <c r="N28" s="40"/>
      <c r="O28" s="22"/>
      <c r="P28" s="22"/>
      <c r="Q28" s="14"/>
      <c r="R28" s="22"/>
      <c r="S28" s="25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43"/>
    </row>
    <row r="29" spans="1:34">
      <c r="A29" s="1">
        <v>41653</v>
      </c>
      <c r="C29" s="1" t="s">
        <v>145</v>
      </c>
      <c r="D29" s="14"/>
      <c r="E29" s="14">
        <v>165</v>
      </c>
      <c r="F29" s="14"/>
      <c r="G29" s="14"/>
      <c r="H29" s="17"/>
      <c r="I29" s="4"/>
      <c r="J29" s="9">
        <v>165</v>
      </c>
      <c r="K29" s="9"/>
      <c r="L29" s="9"/>
      <c r="M29" s="9"/>
      <c r="N29" s="40"/>
      <c r="O29" s="22"/>
      <c r="P29" s="22"/>
      <c r="Q29" s="14"/>
      <c r="R29" s="22"/>
      <c r="S29" s="25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43"/>
    </row>
    <row r="30" spans="1:34">
      <c r="A30" s="1">
        <v>41653</v>
      </c>
      <c r="C30" s="1" t="s">
        <v>146</v>
      </c>
      <c r="D30" s="14"/>
      <c r="E30" s="14">
        <v>165</v>
      </c>
      <c r="F30" s="14"/>
      <c r="G30" s="14"/>
      <c r="H30" s="17"/>
      <c r="I30" s="4"/>
      <c r="J30" s="9">
        <v>165</v>
      </c>
      <c r="K30" s="9"/>
      <c r="L30" s="9"/>
      <c r="M30" s="9"/>
      <c r="N30" s="40"/>
      <c r="O30" s="22"/>
      <c r="P30" s="22"/>
      <c r="Q30" s="14"/>
      <c r="R30" s="22"/>
      <c r="S30" s="25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43"/>
    </row>
    <row r="31" spans="1:34">
      <c r="A31" s="1">
        <v>41655</v>
      </c>
      <c r="C31" s="1" t="s">
        <v>141</v>
      </c>
      <c r="D31" s="14"/>
      <c r="E31" s="14">
        <v>8.61</v>
      </c>
      <c r="F31" s="14"/>
      <c r="G31" s="14"/>
      <c r="H31" s="17"/>
      <c r="I31" s="4"/>
      <c r="J31" s="9">
        <v>8.61</v>
      </c>
      <c r="K31" s="9"/>
      <c r="L31" s="9"/>
      <c r="M31" s="9"/>
      <c r="N31" s="40"/>
      <c r="O31" s="22"/>
      <c r="P31" s="22"/>
      <c r="Q31" s="14"/>
      <c r="R31" s="22"/>
      <c r="S31" s="25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43"/>
    </row>
    <row r="32" spans="1:34">
      <c r="A32" s="1">
        <v>41659</v>
      </c>
      <c r="C32" s="1" t="s">
        <v>152</v>
      </c>
      <c r="D32" s="14"/>
      <c r="E32" s="14">
        <v>156.34</v>
      </c>
      <c r="F32" s="14"/>
      <c r="G32" s="14"/>
      <c r="H32" s="17"/>
      <c r="I32" s="4"/>
      <c r="J32" s="9">
        <v>156.34</v>
      </c>
      <c r="K32" s="9"/>
      <c r="L32" s="9"/>
      <c r="M32" s="9"/>
      <c r="N32" s="40"/>
      <c r="O32" s="22"/>
      <c r="P32" s="22"/>
      <c r="Q32" s="14"/>
      <c r="R32" s="22"/>
      <c r="S32" s="25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43"/>
    </row>
    <row r="33" spans="1:34">
      <c r="A33" s="1">
        <v>41660</v>
      </c>
      <c r="C33" s="1" t="s">
        <v>152</v>
      </c>
      <c r="D33" s="14"/>
      <c r="E33" s="14">
        <v>156.34</v>
      </c>
      <c r="F33" s="14"/>
      <c r="G33" s="14"/>
      <c r="H33" s="17"/>
      <c r="I33" s="4"/>
      <c r="J33" s="9">
        <v>156.34</v>
      </c>
      <c r="K33" s="9"/>
      <c r="L33" s="9"/>
      <c r="M33" s="9"/>
      <c r="N33" s="40"/>
      <c r="O33" s="22"/>
      <c r="P33" s="22"/>
      <c r="Q33" s="14"/>
      <c r="R33" s="22"/>
      <c r="S33" s="25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43"/>
    </row>
    <row r="34" spans="1:34">
      <c r="A34" s="1">
        <v>41660</v>
      </c>
      <c r="C34" s="1" t="s">
        <v>153</v>
      </c>
      <c r="D34" s="14"/>
      <c r="E34" s="14">
        <v>165</v>
      </c>
      <c r="F34" s="14"/>
      <c r="G34" s="14"/>
      <c r="H34" s="17"/>
      <c r="I34" s="4"/>
      <c r="J34" s="9">
        <v>165</v>
      </c>
      <c r="K34" s="9"/>
      <c r="L34" s="9"/>
      <c r="M34" s="9"/>
      <c r="N34" s="40"/>
      <c r="O34" s="22"/>
      <c r="P34" s="22"/>
      <c r="Q34" s="14"/>
      <c r="R34" s="22"/>
      <c r="S34" s="25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43"/>
    </row>
    <row r="35" spans="1:34">
      <c r="A35" s="1">
        <v>41661</v>
      </c>
      <c r="C35" s="1" t="s">
        <v>154</v>
      </c>
      <c r="D35" s="14"/>
      <c r="E35" s="14">
        <v>165</v>
      </c>
      <c r="F35" s="14"/>
      <c r="G35" s="14"/>
      <c r="H35" s="17"/>
      <c r="I35" s="4"/>
      <c r="J35" s="9">
        <v>165</v>
      </c>
      <c r="K35" s="9"/>
      <c r="L35" s="9"/>
      <c r="M35" s="9"/>
      <c r="N35" s="40"/>
      <c r="O35" s="22"/>
      <c r="P35" s="22"/>
      <c r="Q35" s="14"/>
      <c r="R35" s="22"/>
      <c r="S35" s="25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43"/>
    </row>
    <row r="36" spans="1:34">
      <c r="A36" s="1">
        <v>41666</v>
      </c>
      <c r="C36" s="1" t="s">
        <v>161</v>
      </c>
      <c r="D36" s="14"/>
      <c r="E36" s="14"/>
      <c r="F36" s="14">
        <v>171.16</v>
      </c>
      <c r="G36" s="14"/>
      <c r="H36" s="17"/>
      <c r="I36" s="4"/>
      <c r="J36" s="9">
        <v>171.16</v>
      </c>
      <c r="K36" s="9"/>
      <c r="L36" s="9"/>
      <c r="M36" s="9"/>
      <c r="N36" s="40"/>
      <c r="O36" s="22"/>
      <c r="P36" s="22"/>
      <c r="Q36" s="14">
        <v>6.17</v>
      </c>
      <c r="R36" s="22"/>
      <c r="S36" s="25">
        <v>6.17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43"/>
    </row>
    <row r="37" spans="1:34">
      <c r="A37" s="1">
        <v>41667</v>
      </c>
      <c r="C37" s="1" t="s">
        <v>155</v>
      </c>
      <c r="D37" s="14"/>
      <c r="E37" s="14">
        <v>165</v>
      </c>
      <c r="F37" s="14"/>
      <c r="G37" s="14"/>
      <c r="H37" s="17"/>
      <c r="I37" s="4"/>
      <c r="J37" s="9">
        <v>165</v>
      </c>
      <c r="K37" s="9"/>
      <c r="L37" s="9"/>
      <c r="M37" s="9"/>
      <c r="N37" s="40"/>
      <c r="O37" s="22"/>
      <c r="P37" s="22"/>
      <c r="Q37" s="14"/>
      <c r="R37" s="22"/>
      <c r="S37" s="25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43"/>
    </row>
    <row r="38" spans="1:34">
      <c r="A38" s="1">
        <v>41667</v>
      </c>
      <c r="C38" s="1" t="s">
        <v>156</v>
      </c>
      <c r="D38" s="14"/>
      <c r="E38" s="14">
        <v>165</v>
      </c>
      <c r="F38" s="14"/>
      <c r="G38" s="14"/>
      <c r="H38" s="17"/>
      <c r="I38" s="4"/>
      <c r="J38" s="9">
        <v>165</v>
      </c>
      <c r="K38" s="9"/>
      <c r="L38" s="9"/>
      <c r="M38" s="9"/>
      <c r="N38" s="40"/>
      <c r="O38" s="22"/>
      <c r="P38" s="22"/>
      <c r="Q38" s="14"/>
      <c r="R38" s="22"/>
      <c r="S38" s="25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43"/>
    </row>
    <row r="39" spans="1:34">
      <c r="A39" s="1">
        <v>41667</v>
      </c>
      <c r="C39" s="1" t="s">
        <v>162</v>
      </c>
      <c r="D39" s="14"/>
      <c r="E39" s="14"/>
      <c r="F39" s="14">
        <v>171.16</v>
      </c>
      <c r="G39" s="14"/>
      <c r="H39" s="17"/>
      <c r="I39" s="4"/>
      <c r="J39" s="9">
        <v>171.16</v>
      </c>
      <c r="K39" s="9"/>
      <c r="L39" s="9"/>
      <c r="M39" s="9"/>
      <c r="N39" s="40"/>
      <c r="O39" s="22"/>
      <c r="P39" s="22"/>
      <c r="Q39" s="14">
        <v>7.03</v>
      </c>
      <c r="R39" s="22"/>
      <c r="S39" s="25">
        <v>7.03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43"/>
    </row>
    <row r="40" spans="1:34">
      <c r="A40" s="1">
        <v>41670</v>
      </c>
      <c r="C40" s="1" t="s">
        <v>157</v>
      </c>
      <c r="D40" s="14"/>
      <c r="E40" s="14">
        <v>165</v>
      </c>
      <c r="F40" s="14"/>
      <c r="G40" s="14"/>
      <c r="H40" s="17"/>
      <c r="I40" s="4"/>
      <c r="J40" s="9">
        <v>165</v>
      </c>
      <c r="K40" s="9"/>
      <c r="L40" s="9"/>
      <c r="M40" s="9"/>
      <c r="N40" s="40"/>
      <c r="O40" s="22"/>
      <c r="P40" s="22"/>
      <c r="Q40" s="14"/>
      <c r="R40" s="22"/>
      <c r="S40" s="25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43"/>
    </row>
    <row r="41" spans="1:34">
      <c r="A41" s="1">
        <v>41670</v>
      </c>
      <c r="C41" s="1" t="s">
        <v>163</v>
      </c>
      <c r="D41" s="14"/>
      <c r="E41" s="14"/>
      <c r="F41" s="14">
        <v>171.16</v>
      </c>
      <c r="G41" s="14"/>
      <c r="H41" s="17"/>
      <c r="I41" s="4"/>
      <c r="J41" s="9">
        <v>171.16</v>
      </c>
      <c r="K41" s="9"/>
      <c r="L41" s="9"/>
      <c r="M41" s="9"/>
      <c r="N41" s="40"/>
      <c r="O41" s="22"/>
      <c r="P41" s="22"/>
      <c r="Q41" s="14">
        <v>8.74</v>
      </c>
      <c r="R41" s="22"/>
      <c r="S41" s="25">
        <v>8.74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43"/>
    </row>
    <row r="42" spans="1:34">
      <c r="A42" s="1">
        <v>41673</v>
      </c>
      <c r="C42" s="1" t="s">
        <v>158</v>
      </c>
      <c r="D42" s="14"/>
      <c r="E42" s="14">
        <v>25.52</v>
      </c>
      <c r="F42" s="14"/>
      <c r="G42" s="14"/>
      <c r="H42" s="17"/>
      <c r="I42" s="4"/>
      <c r="J42" s="9">
        <v>25.52</v>
      </c>
      <c r="K42" s="9"/>
      <c r="L42" s="9"/>
      <c r="M42" s="9"/>
      <c r="N42" s="40"/>
      <c r="O42" s="22"/>
      <c r="P42" s="22"/>
      <c r="Q42" s="14"/>
      <c r="R42" s="22"/>
      <c r="S42" s="25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43"/>
    </row>
    <row r="43" spans="1:34">
      <c r="A43" s="1">
        <v>41674</v>
      </c>
      <c r="C43" s="1" t="s">
        <v>159</v>
      </c>
      <c r="D43" s="14"/>
      <c r="E43" s="14">
        <v>165</v>
      </c>
      <c r="F43" s="14"/>
      <c r="G43" s="14"/>
      <c r="H43" s="17"/>
      <c r="I43" s="4"/>
      <c r="J43" s="9">
        <v>165</v>
      </c>
      <c r="K43" s="9"/>
      <c r="L43" s="9"/>
      <c r="M43" s="9"/>
      <c r="N43" s="40"/>
      <c r="O43" s="22"/>
      <c r="P43" s="22"/>
      <c r="Q43" s="14"/>
      <c r="R43" s="22"/>
      <c r="S43" s="25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43"/>
    </row>
    <row r="44" spans="1:34">
      <c r="A44" s="1">
        <v>41672</v>
      </c>
      <c r="C44" s="1" t="s">
        <v>164</v>
      </c>
      <c r="D44" s="14"/>
      <c r="E44" s="14"/>
      <c r="F44" s="14">
        <v>171.16</v>
      </c>
      <c r="G44" s="14"/>
      <c r="H44" s="17"/>
      <c r="I44" s="4"/>
      <c r="J44" s="9">
        <v>171.16</v>
      </c>
      <c r="K44" s="9"/>
      <c r="L44" s="9"/>
      <c r="M44" s="9"/>
      <c r="N44" s="40"/>
      <c r="O44" s="22"/>
      <c r="P44" s="22"/>
      <c r="Q44" s="14">
        <v>7.03</v>
      </c>
      <c r="R44" s="22"/>
      <c r="S44" s="25">
        <v>7.03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43"/>
    </row>
    <row r="45" spans="1:34">
      <c r="A45" s="1">
        <v>41672</v>
      </c>
      <c r="C45" s="1" t="s">
        <v>165</v>
      </c>
      <c r="D45" s="14"/>
      <c r="E45" s="14"/>
      <c r="F45" s="14">
        <v>171.16</v>
      </c>
      <c r="G45" s="14"/>
      <c r="H45" s="17"/>
      <c r="I45" s="4"/>
      <c r="J45" s="9">
        <v>171.16</v>
      </c>
      <c r="K45" s="9"/>
      <c r="L45" s="9"/>
      <c r="M45" s="9"/>
      <c r="N45" s="40"/>
      <c r="O45" s="22"/>
      <c r="P45" s="22"/>
      <c r="Q45" s="14">
        <v>6.17</v>
      </c>
      <c r="R45" s="22"/>
      <c r="S45" s="25">
        <v>6.17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43"/>
    </row>
    <row r="46" spans="1:34">
      <c r="A46" s="1">
        <v>41676</v>
      </c>
      <c r="C46" s="1" t="s">
        <v>166</v>
      </c>
      <c r="D46" s="14"/>
      <c r="E46" s="14"/>
      <c r="F46" s="14">
        <v>171.16</v>
      </c>
      <c r="G46" s="14"/>
      <c r="H46" s="17"/>
      <c r="I46" s="4"/>
      <c r="J46" s="9">
        <v>171.16</v>
      </c>
      <c r="K46" s="9"/>
      <c r="L46" s="9"/>
      <c r="M46" s="9"/>
      <c r="N46" s="40"/>
      <c r="O46" s="22"/>
      <c r="P46" s="22"/>
      <c r="Q46" s="14">
        <v>6.17</v>
      </c>
      <c r="R46" s="22"/>
      <c r="S46" s="25">
        <v>6.17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43"/>
    </row>
    <row r="47" spans="1:34">
      <c r="A47" s="1">
        <v>41676</v>
      </c>
      <c r="C47" s="1" t="s">
        <v>167</v>
      </c>
      <c r="D47" s="14"/>
      <c r="E47" s="14"/>
      <c r="F47" s="14">
        <v>171.16</v>
      </c>
      <c r="G47" s="14"/>
      <c r="H47" s="17"/>
      <c r="I47" s="4"/>
      <c r="J47" s="9">
        <v>171.16</v>
      </c>
      <c r="K47" s="9"/>
      <c r="L47" s="9"/>
      <c r="M47" s="9"/>
      <c r="N47" s="40"/>
      <c r="O47" s="22"/>
      <c r="P47" s="22"/>
      <c r="Q47" s="14">
        <v>6.17</v>
      </c>
      <c r="R47" s="22"/>
      <c r="S47" s="25">
        <v>6.17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43"/>
    </row>
    <row r="48" spans="1:34">
      <c r="A48" s="1">
        <v>41676</v>
      </c>
      <c r="C48" s="1" t="s">
        <v>169</v>
      </c>
      <c r="D48" s="14"/>
      <c r="E48" s="14"/>
      <c r="F48" s="14">
        <v>171.16</v>
      </c>
      <c r="G48" s="14"/>
      <c r="H48" s="17"/>
      <c r="I48" s="4"/>
      <c r="J48" s="9">
        <v>171.16</v>
      </c>
      <c r="K48" s="9"/>
      <c r="L48" s="9"/>
      <c r="M48" s="9"/>
      <c r="N48" s="40"/>
      <c r="O48" s="22"/>
      <c r="P48" s="22"/>
      <c r="Q48" s="14">
        <v>6.17</v>
      </c>
      <c r="R48" s="22"/>
      <c r="S48" s="25">
        <v>6.17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43"/>
    </row>
    <row r="49" spans="1:34">
      <c r="A49" s="1">
        <v>41680</v>
      </c>
      <c r="C49" s="1" t="s">
        <v>170</v>
      </c>
      <c r="D49" s="14"/>
      <c r="E49" s="14"/>
      <c r="F49" s="14">
        <v>171.16</v>
      </c>
      <c r="G49" s="14"/>
      <c r="H49" s="17"/>
      <c r="I49" s="4"/>
      <c r="J49" s="9">
        <v>171.16</v>
      </c>
      <c r="K49" s="9"/>
      <c r="L49" s="9"/>
      <c r="M49" s="9"/>
      <c r="N49" s="40"/>
      <c r="O49" s="22"/>
      <c r="P49" s="22"/>
      <c r="Q49" s="14">
        <v>6.17</v>
      </c>
      <c r="R49" s="22"/>
      <c r="S49" s="25">
        <v>6.17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43"/>
    </row>
    <row r="50" spans="1:34">
      <c r="A50" s="1">
        <v>41681</v>
      </c>
      <c r="C50" s="1" t="s">
        <v>168</v>
      </c>
      <c r="D50" s="14"/>
      <c r="E50" s="14">
        <v>165</v>
      </c>
      <c r="F50" s="14"/>
      <c r="G50" s="14"/>
      <c r="H50" s="17"/>
      <c r="I50" s="4"/>
      <c r="J50" s="9">
        <v>165</v>
      </c>
      <c r="K50" s="9"/>
      <c r="L50" s="9"/>
      <c r="M50" s="9"/>
      <c r="N50" s="40"/>
      <c r="O50" s="22"/>
      <c r="P50" s="22"/>
      <c r="Q50" s="14"/>
      <c r="R50" s="22"/>
      <c r="S50" s="25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43"/>
    </row>
    <row r="51" spans="1:34">
      <c r="A51" s="1">
        <v>41684</v>
      </c>
      <c r="C51" s="1" t="s">
        <v>172</v>
      </c>
      <c r="D51" s="14"/>
      <c r="E51" s="14">
        <v>165</v>
      </c>
      <c r="F51" s="14"/>
      <c r="G51" s="14"/>
      <c r="H51" s="17"/>
      <c r="I51" s="4"/>
      <c r="J51" s="9">
        <v>165</v>
      </c>
      <c r="K51" s="9"/>
      <c r="L51" s="9"/>
      <c r="M51" s="9"/>
      <c r="N51" s="40"/>
      <c r="O51" s="22"/>
      <c r="P51" s="22"/>
      <c r="Q51" s="14"/>
      <c r="R51" s="22"/>
      <c r="S51" s="25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43"/>
    </row>
    <row r="52" spans="1:34">
      <c r="A52" s="1">
        <v>41691</v>
      </c>
      <c r="C52" s="1" t="s">
        <v>173</v>
      </c>
      <c r="D52" s="14"/>
      <c r="E52" s="14">
        <v>156.32</v>
      </c>
      <c r="F52" s="14"/>
      <c r="G52" s="14"/>
      <c r="H52" s="17"/>
      <c r="I52" s="4"/>
      <c r="J52" s="9">
        <v>156.32</v>
      </c>
      <c r="K52" s="9"/>
      <c r="L52" s="9"/>
      <c r="M52" s="9"/>
      <c r="N52" s="40"/>
      <c r="O52" s="22"/>
      <c r="P52" s="22"/>
      <c r="Q52" s="14"/>
      <c r="R52" s="22"/>
      <c r="S52" s="25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43"/>
    </row>
    <row r="53" spans="1:34">
      <c r="A53" s="1">
        <v>41695</v>
      </c>
      <c r="C53" s="1" t="s">
        <v>176</v>
      </c>
      <c r="D53" s="14"/>
      <c r="E53" s="14"/>
      <c r="F53" s="14">
        <v>62.8</v>
      </c>
      <c r="G53" s="14"/>
      <c r="H53" s="17"/>
      <c r="I53" s="4"/>
      <c r="J53" s="9">
        <v>62.8</v>
      </c>
      <c r="K53" s="9"/>
      <c r="L53" s="9"/>
      <c r="M53" s="9"/>
      <c r="N53" s="40"/>
      <c r="O53" s="22"/>
      <c r="P53" s="22"/>
      <c r="Q53" s="14">
        <v>2.8</v>
      </c>
      <c r="R53" s="22"/>
      <c r="S53" s="25">
        <v>2.8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43"/>
    </row>
    <row r="54" spans="1:34">
      <c r="A54" s="1">
        <v>41696</v>
      </c>
      <c r="C54" s="1" t="s">
        <v>177</v>
      </c>
      <c r="D54" s="14"/>
      <c r="E54" s="14"/>
      <c r="F54" s="14"/>
      <c r="G54" s="14"/>
      <c r="H54" s="17"/>
      <c r="I54" s="4"/>
      <c r="J54" s="9"/>
      <c r="K54" s="9"/>
      <c r="L54" s="9"/>
      <c r="M54" s="9"/>
      <c r="N54" s="40"/>
      <c r="O54" s="22"/>
      <c r="P54" s="22">
        <v>-128</v>
      </c>
      <c r="Q54" s="14"/>
      <c r="R54" s="22"/>
      <c r="S54" s="25"/>
      <c r="T54" s="6"/>
      <c r="U54" s="6">
        <v>-128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43"/>
    </row>
    <row r="55" spans="1:34">
      <c r="A55" s="1">
        <v>41697</v>
      </c>
      <c r="C55" s="1" t="s">
        <v>178</v>
      </c>
      <c r="D55" s="14"/>
      <c r="E55" s="14">
        <v>156.30000000000001</v>
      </c>
      <c r="F55" s="14"/>
      <c r="G55" s="14"/>
      <c r="H55" s="17"/>
      <c r="I55" s="4"/>
      <c r="J55" s="9">
        <v>156.30000000000001</v>
      </c>
      <c r="K55" s="9"/>
      <c r="L55" s="9"/>
      <c r="M55" s="9"/>
      <c r="N55" s="40"/>
      <c r="O55" s="22"/>
      <c r="P55" s="22"/>
      <c r="Q55" s="14"/>
      <c r="R55" s="22"/>
      <c r="S55" s="25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43"/>
    </row>
    <row r="56" spans="1:34">
      <c r="A56" s="1">
        <v>41723</v>
      </c>
      <c r="C56" s="1" t="s">
        <v>132</v>
      </c>
      <c r="D56" s="14"/>
      <c r="E56" s="14"/>
      <c r="F56" s="14">
        <v>171.16</v>
      </c>
      <c r="G56" s="14"/>
      <c r="H56" s="17"/>
      <c r="I56" s="4"/>
      <c r="J56" s="9">
        <v>171.16</v>
      </c>
      <c r="K56" s="9"/>
      <c r="L56" s="9"/>
      <c r="M56" s="9"/>
      <c r="N56" s="40"/>
      <c r="O56" s="22"/>
      <c r="P56" s="22"/>
      <c r="Q56" s="14">
        <v>6.17</v>
      </c>
      <c r="R56" s="22"/>
      <c r="S56" s="25">
        <v>6.17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43"/>
    </row>
    <row r="57" spans="1:34">
      <c r="A57" s="1">
        <v>41724</v>
      </c>
      <c r="B57" s="30">
        <v>8</v>
      </c>
      <c r="C57" s="28" t="s">
        <v>140</v>
      </c>
      <c r="D57" s="14"/>
      <c r="E57" s="14"/>
      <c r="F57" s="14"/>
      <c r="G57" s="14"/>
      <c r="H57" s="17"/>
      <c r="I57" s="4"/>
      <c r="J57" s="9"/>
      <c r="K57" s="9"/>
      <c r="L57" s="9"/>
      <c r="M57" s="9"/>
      <c r="N57" s="40"/>
      <c r="O57" s="22"/>
      <c r="P57" s="22">
        <v>2000</v>
      </c>
      <c r="Q57" s="14"/>
      <c r="R57" s="22"/>
      <c r="S57" s="25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>
        <v>2000</v>
      </c>
      <c r="AF57" s="6"/>
      <c r="AG57" s="6"/>
      <c r="AH57" s="43"/>
    </row>
    <row r="58" spans="1:34">
      <c r="A58" s="1">
        <v>41724</v>
      </c>
      <c r="C58" s="28" t="s">
        <v>181</v>
      </c>
      <c r="D58" s="14"/>
      <c r="E58" s="14">
        <v>495</v>
      </c>
      <c r="F58" s="14"/>
      <c r="G58" s="14"/>
      <c r="H58" s="17"/>
      <c r="I58" s="4"/>
      <c r="J58" s="9">
        <v>495</v>
      </c>
      <c r="K58" s="9"/>
      <c r="L58" s="9"/>
      <c r="M58" s="9"/>
      <c r="N58" s="40"/>
      <c r="O58" s="22"/>
      <c r="P58" s="22"/>
      <c r="Q58" s="14"/>
      <c r="R58" s="22"/>
      <c r="S58" s="25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43"/>
    </row>
    <row r="59" spans="1:34">
      <c r="A59" s="1">
        <v>41759</v>
      </c>
      <c r="B59" s="30">
        <v>5</v>
      </c>
      <c r="C59" s="28" t="s">
        <v>186</v>
      </c>
      <c r="D59" s="14"/>
      <c r="E59" s="14"/>
      <c r="F59" s="14"/>
      <c r="G59" s="14"/>
      <c r="H59" s="17"/>
      <c r="I59" s="4"/>
      <c r="J59" s="9"/>
      <c r="K59" s="9"/>
      <c r="L59" s="9"/>
      <c r="M59" s="9"/>
      <c r="N59" s="40"/>
      <c r="O59" s="22"/>
      <c r="P59" s="22"/>
      <c r="Q59" s="14">
        <v>415.25</v>
      </c>
      <c r="R59" s="22"/>
      <c r="S59" s="25"/>
      <c r="T59" s="6"/>
      <c r="U59" s="6">
        <v>91.25</v>
      </c>
      <c r="V59" s="6">
        <f>50</f>
        <v>50</v>
      </c>
      <c r="W59" s="6">
        <v>274</v>
      </c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43"/>
    </row>
    <row r="60" spans="1:34">
      <c r="A60" s="1">
        <v>41765</v>
      </c>
      <c r="C60" s="28" t="s">
        <v>182</v>
      </c>
      <c r="D60" s="14"/>
      <c r="E60" s="14">
        <v>6.2</v>
      </c>
      <c r="F60" s="14"/>
      <c r="G60" s="14"/>
      <c r="H60" s="17"/>
      <c r="I60" s="4"/>
      <c r="J60" s="9">
        <v>6.2</v>
      </c>
      <c r="K60" s="9"/>
      <c r="L60" s="9"/>
      <c r="M60" s="9"/>
      <c r="N60" s="40"/>
      <c r="O60" s="22"/>
      <c r="P60" s="22"/>
      <c r="Q60" s="14"/>
      <c r="R60" s="22"/>
      <c r="S60" s="25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43"/>
    </row>
    <row r="61" spans="1:34">
      <c r="A61" s="1">
        <v>41789</v>
      </c>
      <c r="C61" s="28" t="s">
        <v>178</v>
      </c>
      <c r="D61" s="14"/>
      <c r="E61" s="14">
        <v>6.19</v>
      </c>
      <c r="F61" s="14"/>
      <c r="G61" s="14"/>
      <c r="H61" s="17"/>
      <c r="I61" s="4"/>
      <c r="J61" s="9">
        <v>6.19</v>
      </c>
      <c r="K61" s="9"/>
      <c r="L61" s="9"/>
      <c r="M61" s="9"/>
      <c r="N61" s="40"/>
      <c r="O61" s="22"/>
      <c r="P61" s="22"/>
      <c r="Q61" s="14"/>
      <c r="R61" s="22"/>
      <c r="S61" s="25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43"/>
    </row>
    <row r="62" spans="1:34">
      <c r="A62" s="1">
        <v>41855</v>
      </c>
      <c r="C62" s="28" t="s">
        <v>187</v>
      </c>
      <c r="D62" s="14"/>
      <c r="E62" s="14"/>
      <c r="F62" s="14">
        <v>249.71</v>
      </c>
      <c r="G62" s="14"/>
      <c r="H62" s="17"/>
      <c r="I62" s="4">
        <v>78.930000000000007</v>
      </c>
      <c r="J62" s="9">
        <v>170.78</v>
      </c>
      <c r="K62" s="9"/>
      <c r="L62" s="9"/>
      <c r="M62" s="9"/>
      <c r="N62" s="40"/>
      <c r="O62" s="22"/>
      <c r="P62" s="22"/>
      <c r="Q62" s="14">
        <v>10.09</v>
      </c>
      <c r="R62" s="22"/>
      <c r="S62" s="25">
        <v>10.09</v>
      </c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43"/>
    </row>
    <row r="63" spans="1:34">
      <c r="A63" s="1">
        <v>41857</v>
      </c>
      <c r="C63" s="28" t="s">
        <v>183</v>
      </c>
      <c r="D63" s="14"/>
      <c r="E63" s="14">
        <v>82.5</v>
      </c>
      <c r="F63" s="14"/>
      <c r="G63" s="14"/>
      <c r="H63" s="17"/>
      <c r="I63" s="4"/>
      <c r="J63" s="9">
        <v>82.5</v>
      </c>
      <c r="K63" s="9"/>
      <c r="L63" s="9"/>
      <c r="M63" s="9"/>
      <c r="N63" s="40"/>
      <c r="O63" s="22"/>
      <c r="P63" s="22"/>
      <c r="Q63" s="14"/>
      <c r="R63" s="22"/>
      <c r="S63" s="25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43"/>
    </row>
    <row r="64" spans="1:34">
      <c r="A64" s="1">
        <v>41857</v>
      </c>
      <c r="C64" s="28" t="s">
        <v>185</v>
      </c>
      <c r="D64" s="14"/>
      <c r="E64" s="14">
        <v>82.5</v>
      </c>
      <c r="F64" s="14"/>
      <c r="G64" s="14"/>
      <c r="H64" s="17"/>
      <c r="I64" s="4"/>
      <c r="J64" s="9">
        <v>82.5</v>
      </c>
      <c r="K64" s="9"/>
      <c r="L64" s="9"/>
      <c r="M64" s="9"/>
      <c r="N64" s="40"/>
      <c r="O64" s="22"/>
      <c r="P64" s="22"/>
      <c r="Q64" s="14"/>
      <c r="R64" s="22"/>
      <c r="S64" s="25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43"/>
    </row>
    <row r="65" spans="1:36">
      <c r="A65" s="1">
        <v>41858</v>
      </c>
      <c r="C65" s="28" t="s">
        <v>188</v>
      </c>
      <c r="D65" s="14"/>
      <c r="E65" s="14"/>
      <c r="F65" s="14">
        <v>77.75</v>
      </c>
      <c r="G65" s="14"/>
      <c r="H65" s="17"/>
      <c r="I65" s="4">
        <v>77.75</v>
      </c>
      <c r="J65" s="9"/>
      <c r="K65" s="9"/>
      <c r="L65" s="9"/>
      <c r="M65" s="9"/>
      <c r="N65" s="40"/>
      <c r="O65" s="22"/>
      <c r="P65" s="22"/>
      <c r="Q65" s="14">
        <v>2.99</v>
      </c>
      <c r="R65" s="22"/>
      <c r="S65" s="25">
        <v>2.99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43"/>
    </row>
    <row r="66" spans="1:36">
      <c r="A66" s="1">
        <v>41858</v>
      </c>
      <c r="C66" s="28" t="s">
        <v>188</v>
      </c>
      <c r="D66" s="14"/>
      <c r="E66" s="14"/>
      <c r="F66" s="14">
        <v>171.16</v>
      </c>
      <c r="G66" s="14"/>
      <c r="H66" s="17"/>
      <c r="I66" s="4"/>
      <c r="J66" s="9">
        <v>171.16</v>
      </c>
      <c r="K66" s="9"/>
      <c r="L66" s="9"/>
      <c r="M66" s="9"/>
      <c r="N66" s="40"/>
      <c r="O66" s="22"/>
      <c r="P66" s="22"/>
      <c r="Q66" s="14">
        <v>6.17</v>
      </c>
      <c r="R66" s="22"/>
      <c r="S66" s="25">
        <v>6.17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43"/>
    </row>
    <row r="67" spans="1:36">
      <c r="A67" s="1">
        <v>41859</v>
      </c>
      <c r="C67" s="28" t="s">
        <v>184</v>
      </c>
      <c r="D67" s="14"/>
      <c r="E67" s="14">
        <v>75</v>
      </c>
      <c r="F67" s="14"/>
      <c r="G67" s="14"/>
      <c r="H67" s="17"/>
      <c r="I67" s="4">
        <v>75</v>
      </c>
      <c r="J67" s="9"/>
      <c r="K67" s="9"/>
      <c r="L67" s="9"/>
      <c r="M67" s="9"/>
      <c r="N67" s="40"/>
      <c r="O67" s="22"/>
      <c r="P67" s="22"/>
      <c r="Q67" s="14"/>
      <c r="R67" s="22"/>
      <c r="S67" s="25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43"/>
    </row>
    <row r="68" spans="1:36">
      <c r="A68" s="1">
        <v>41866</v>
      </c>
      <c r="B68" s="30">
        <v>18</v>
      </c>
      <c r="C68" s="28" t="s">
        <v>140</v>
      </c>
      <c r="D68" s="14"/>
      <c r="E68" s="14"/>
      <c r="F68" s="14"/>
      <c r="G68" s="14"/>
      <c r="H68" s="17"/>
      <c r="I68" s="4"/>
      <c r="J68" s="9"/>
      <c r="K68" s="9"/>
      <c r="L68" s="9"/>
      <c r="M68" s="9"/>
      <c r="N68" s="40"/>
      <c r="O68" s="22"/>
      <c r="P68" s="22">
        <v>2000</v>
      </c>
      <c r="Q68" s="14"/>
      <c r="R68" s="22"/>
      <c r="S68" s="25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>
        <v>2000</v>
      </c>
      <c r="AF68" s="6"/>
      <c r="AG68" s="6"/>
      <c r="AH68" s="43"/>
    </row>
    <row r="69" spans="1:36" s="45" customFormat="1">
      <c r="A69" s="46">
        <v>41877</v>
      </c>
      <c r="B69" s="55"/>
      <c r="C69" s="46" t="s">
        <v>184</v>
      </c>
      <c r="D69" s="56"/>
      <c r="E69" s="56">
        <v>165</v>
      </c>
      <c r="F69" s="56"/>
      <c r="G69" s="56"/>
      <c r="H69" s="57"/>
      <c r="I69" s="58"/>
      <c r="J69" s="59">
        <v>165</v>
      </c>
      <c r="K69" s="59"/>
      <c r="L69" s="59"/>
      <c r="M69" s="59"/>
      <c r="N69" s="59"/>
      <c r="O69" s="60"/>
      <c r="P69" s="60"/>
      <c r="Q69" s="56"/>
      <c r="R69" s="60"/>
      <c r="S69" s="61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J69"/>
    </row>
    <row r="70" spans="1:36">
      <c r="A70" s="1"/>
      <c r="C70" s="28"/>
      <c r="D70" s="14"/>
      <c r="E70" s="14"/>
      <c r="F70" s="14"/>
      <c r="G70" s="14"/>
      <c r="H70" s="17"/>
      <c r="I70" s="4"/>
      <c r="J70" s="9"/>
      <c r="K70" s="9"/>
      <c r="L70" s="9"/>
      <c r="M70" s="9"/>
      <c r="N70" s="40"/>
      <c r="O70" s="22"/>
      <c r="P70" s="22"/>
      <c r="Q70" s="14"/>
      <c r="R70" s="22"/>
      <c r="S70" s="2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43"/>
    </row>
    <row r="71" spans="1:36">
      <c r="A71" s="1"/>
      <c r="C71" s="28"/>
      <c r="D71" s="14"/>
      <c r="E71" s="14"/>
      <c r="F71" s="14"/>
      <c r="G71" s="14"/>
      <c r="H71" s="17"/>
      <c r="I71" s="4"/>
      <c r="J71" s="9"/>
      <c r="K71" s="9"/>
      <c r="L71" s="9"/>
      <c r="M71" s="9"/>
      <c r="N71" s="40"/>
      <c r="O71" s="22"/>
      <c r="P71" s="22"/>
      <c r="Q71" s="14"/>
      <c r="R71" s="22"/>
      <c r="S71" s="25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43"/>
    </row>
    <row r="72" spans="1:36">
      <c r="A72" s="1"/>
      <c r="C72" s="28"/>
      <c r="D72" s="14"/>
      <c r="E72" s="14"/>
      <c r="F72" s="14"/>
      <c r="G72" s="14"/>
      <c r="H72" s="17"/>
      <c r="I72" s="4"/>
      <c r="J72" s="9"/>
      <c r="K72" s="9"/>
      <c r="L72" s="9"/>
      <c r="M72" s="9"/>
      <c r="N72" s="40"/>
      <c r="O72" s="22"/>
      <c r="P72" s="22"/>
      <c r="Q72" s="14"/>
      <c r="R72" s="22"/>
      <c r="S72" s="25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43"/>
    </row>
    <row r="73" spans="1:36">
      <c r="A73" s="1"/>
      <c r="C73" s="28"/>
      <c r="D73" s="14"/>
      <c r="E73" s="14"/>
      <c r="F73" s="14"/>
      <c r="G73" s="14"/>
      <c r="H73" s="17"/>
      <c r="I73" s="4"/>
      <c r="J73" s="9"/>
      <c r="K73" s="9"/>
      <c r="L73" s="9"/>
      <c r="M73" s="9"/>
      <c r="N73" s="40"/>
      <c r="O73" s="22"/>
      <c r="P73" s="22"/>
      <c r="Q73" s="14"/>
      <c r="R73" s="22"/>
      <c r="S73" s="25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43"/>
    </row>
    <row r="74" spans="1:36">
      <c r="A74" s="1"/>
      <c r="C74" s="28"/>
      <c r="D74" s="14"/>
      <c r="E74" s="14"/>
      <c r="F74" s="14"/>
      <c r="G74" s="14"/>
      <c r="H74" s="17"/>
      <c r="I74" s="4"/>
      <c r="J74" s="9"/>
      <c r="K74" s="9"/>
      <c r="L74" s="9"/>
      <c r="M74" s="9"/>
      <c r="N74" s="40"/>
      <c r="O74" s="22"/>
      <c r="P74" s="22"/>
      <c r="Q74" s="14"/>
      <c r="R74" s="22"/>
      <c r="S74" s="25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43"/>
    </row>
    <row r="75" spans="1:36">
      <c r="A75" s="1"/>
      <c r="C75" s="28"/>
      <c r="D75" s="14"/>
      <c r="E75" s="14"/>
      <c r="F75" s="14"/>
      <c r="G75" s="14"/>
      <c r="H75" s="17"/>
      <c r="I75" s="4"/>
      <c r="J75" s="9"/>
      <c r="K75" s="9"/>
      <c r="L75" s="9"/>
      <c r="M75" s="9"/>
      <c r="N75" s="40"/>
      <c r="O75" s="22"/>
      <c r="P75" s="22"/>
      <c r="Q75" s="14"/>
      <c r="R75" s="22"/>
      <c r="S75" s="25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43"/>
    </row>
    <row r="76" spans="1:36">
      <c r="A76" s="1"/>
      <c r="C76" s="28"/>
      <c r="D76" s="14"/>
      <c r="E76" s="14"/>
      <c r="F76" s="14"/>
      <c r="G76" s="14"/>
      <c r="H76" s="17"/>
      <c r="I76" s="4"/>
      <c r="J76" s="9"/>
      <c r="K76" s="9"/>
      <c r="L76" s="9"/>
      <c r="M76" s="9"/>
      <c r="N76" s="40"/>
      <c r="O76" s="22"/>
      <c r="P76" s="22"/>
      <c r="Q76" s="14"/>
      <c r="R76" s="22"/>
      <c r="S76" s="25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43"/>
    </row>
    <row r="77" spans="1:36">
      <c r="A77" s="1"/>
      <c r="C77" s="28"/>
      <c r="D77" s="14"/>
      <c r="E77" s="14"/>
      <c r="F77" s="14"/>
      <c r="G77" s="14"/>
      <c r="H77" s="17"/>
      <c r="I77" s="4"/>
      <c r="J77" s="9"/>
      <c r="K77" s="9"/>
      <c r="L77" s="9"/>
      <c r="M77" s="9"/>
      <c r="N77" s="40"/>
      <c r="O77" s="22"/>
      <c r="P77" s="22"/>
      <c r="Q77" s="14"/>
      <c r="R77" s="22"/>
      <c r="S77" s="25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43"/>
    </row>
    <row r="78" spans="1:36" s="29" customFormat="1">
      <c r="A78" s="28"/>
      <c r="B78" s="63"/>
      <c r="C78" s="28"/>
      <c r="D78" s="64"/>
      <c r="E78" s="64"/>
      <c r="F78" s="64"/>
      <c r="G78" s="64"/>
      <c r="H78" s="65"/>
      <c r="I78" s="66"/>
      <c r="J78" s="38"/>
      <c r="K78" s="38"/>
      <c r="L78" s="38"/>
      <c r="M78" s="38"/>
      <c r="N78" s="59"/>
      <c r="O78" s="67"/>
      <c r="P78" s="67"/>
      <c r="Q78" s="64"/>
      <c r="R78" s="67"/>
      <c r="S78" s="68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J78"/>
    </row>
    <row r="79" spans="1:36">
      <c r="A79" s="1"/>
      <c r="C79" s="28"/>
      <c r="D79" s="14"/>
      <c r="E79" s="14"/>
      <c r="F79" s="14"/>
      <c r="G79" s="14"/>
      <c r="H79" s="17"/>
      <c r="I79" s="4"/>
      <c r="J79" s="9"/>
      <c r="K79" s="9"/>
      <c r="L79" s="9"/>
      <c r="M79" s="9"/>
      <c r="N79" s="40"/>
      <c r="O79" s="22"/>
      <c r="P79" s="22"/>
      <c r="Q79" s="14"/>
      <c r="R79" s="22"/>
      <c r="S79" s="25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43"/>
    </row>
    <row r="80" spans="1:36">
      <c r="A80" s="1"/>
      <c r="C80" s="28"/>
      <c r="D80" s="14"/>
      <c r="E80" s="14"/>
      <c r="F80" s="14"/>
      <c r="G80" s="14"/>
      <c r="H80" s="17"/>
      <c r="I80" s="4"/>
      <c r="J80" s="9"/>
      <c r="K80" s="9"/>
      <c r="L80" s="9"/>
      <c r="M80" s="9"/>
      <c r="N80" s="40"/>
      <c r="O80" s="22"/>
      <c r="P80" s="22"/>
      <c r="Q80" s="14"/>
      <c r="R80" s="22"/>
      <c r="S80" s="25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43"/>
    </row>
    <row r="81" spans="1:34">
      <c r="A81" s="1"/>
      <c r="C81" s="28"/>
      <c r="D81" s="14"/>
      <c r="E81" s="14"/>
      <c r="F81" s="14"/>
      <c r="G81" s="14"/>
      <c r="H81" s="17"/>
      <c r="I81" s="4"/>
      <c r="J81" s="9"/>
      <c r="K81" s="9"/>
      <c r="L81" s="9"/>
      <c r="M81" s="9"/>
      <c r="N81" s="40"/>
      <c r="O81" s="22"/>
      <c r="P81" s="22"/>
      <c r="Q81" s="14"/>
      <c r="R81" s="22"/>
      <c r="S81" s="25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43"/>
    </row>
    <row r="82" spans="1:34">
      <c r="A82" s="1"/>
      <c r="C82" s="28"/>
      <c r="D82" s="14"/>
      <c r="E82" s="14"/>
      <c r="F82" s="14"/>
      <c r="G82" s="14"/>
      <c r="H82" s="17"/>
      <c r="I82" s="4"/>
      <c r="J82" s="9"/>
      <c r="K82" s="9"/>
      <c r="L82" s="9"/>
      <c r="M82" s="9"/>
      <c r="N82" s="40"/>
      <c r="O82" s="22"/>
      <c r="P82" s="22"/>
      <c r="Q82" s="14"/>
      <c r="R82" s="22"/>
      <c r="S82" s="25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43"/>
    </row>
    <row r="83" spans="1:34">
      <c r="A83" s="1"/>
      <c r="C83" s="28"/>
      <c r="D83" s="14"/>
      <c r="E83" s="14"/>
      <c r="F83" s="14"/>
      <c r="G83" s="14"/>
      <c r="H83" s="17"/>
      <c r="I83" s="4"/>
      <c r="J83" s="9"/>
      <c r="K83" s="9"/>
      <c r="L83" s="9"/>
      <c r="M83" s="9"/>
      <c r="N83" s="40"/>
      <c r="O83" s="22"/>
      <c r="P83" s="22"/>
      <c r="Q83" s="14"/>
      <c r="R83" s="22"/>
      <c r="S83" s="25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43"/>
    </row>
    <row r="84" spans="1:34">
      <c r="A84" s="1"/>
      <c r="C84" s="28"/>
      <c r="D84" s="14"/>
      <c r="E84" s="14"/>
      <c r="F84" s="14"/>
      <c r="G84" s="14"/>
      <c r="H84" s="17"/>
      <c r="I84" s="4"/>
      <c r="J84" s="9"/>
      <c r="K84" s="9"/>
      <c r="L84" s="9"/>
      <c r="M84" s="9"/>
      <c r="N84" s="40"/>
      <c r="O84" s="22"/>
      <c r="P84" s="22"/>
      <c r="Q84" s="14"/>
      <c r="R84" s="22"/>
      <c r="S84" s="25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43"/>
    </row>
    <row r="85" spans="1:34">
      <c r="A85" s="1"/>
      <c r="C85" s="28"/>
      <c r="D85" s="14"/>
      <c r="E85" s="14"/>
      <c r="F85" s="14"/>
      <c r="G85" s="14"/>
      <c r="H85" s="17"/>
      <c r="I85" s="4"/>
      <c r="J85" s="9"/>
      <c r="K85" s="9"/>
      <c r="L85" s="9"/>
      <c r="M85" s="9"/>
      <c r="N85" s="40"/>
      <c r="O85" s="22"/>
      <c r="P85" s="22"/>
      <c r="Q85" s="14"/>
      <c r="R85" s="22"/>
      <c r="S85" s="25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43"/>
    </row>
    <row r="86" spans="1:34">
      <c r="A86" s="1"/>
      <c r="C86" s="28"/>
      <c r="D86" s="14"/>
      <c r="E86" s="14"/>
      <c r="F86" s="14"/>
      <c r="G86" s="14"/>
      <c r="H86" s="17"/>
      <c r="I86" s="4"/>
      <c r="J86" s="9"/>
      <c r="K86" s="9"/>
      <c r="L86" s="9"/>
      <c r="M86" s="9"/>
      <c r="N86" s="40"/>
      <c r="O86" s="22"/>
      <c r="P86" s="22"/>
      <c r="Q86" s="14"/>
      <c r="R86" s="22"/>
      <c r="S86" s="25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43"/>
    </row>
    <row r="87" spans="1:34">
      <c r="A87" s="1"/>
      <c r="C87" s="28"/>
      <c r="D87" s="14"/>
      <c r="E87" s="14"/>
      <c r="F87" s="14"/>
      <c r="G87" s="14"/>
      <c r="H87" s="17"/>
      <c r="I87" s="4"/>
      <c r="J87" s="9"/>
      <c r="K87" s="9"/>
      <c r="L87" s="9"/>
      <c r="M87" s="9"/>
      <c r="N87" s="40"/>
      <c r="O87" s="22"/>
      <c r="P87" s="22"/>
      <c r="Q87" s="14"/>
      <c r="R87" s="22"/>
      <c r="S87" s="25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43"/>
    </row>
    <row r="88" spans="1:34">
      <c r="A88" s="1"/>
      <c r="C88" s="28"/>
      <c r="D88" s="14"/>
      <c r="E88" s="14"/>
      <c r="F88" s="14"/>
      <c r="G88" s="14"/>
      <c r="H88" s="17"/>
      <c r="I88" s="4"/>
      <c r="J88" s="9"/>
      <c r="K88" s="9"/>
      <c r="L88" s="9"/>
      <c r="M88" s="9"/>
      <c r="N88" s="40"/>
      <c r="O88" s="22"/>
      <c r="P88" s="22"/>
      <c r="Q88" s="14"/>
      <c r="R88" s="22"/>
      <c r="S88" s="25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43"/>
    </row>
    <row r="89" spans="1:34">
      <c r="A89" s="1"/>
      <c r="C89" s="28"/>
      <c r="D89" s="14"/>
      <c r="E89" s="14"/>
      <c r="F89" s="14"/>
      <c r="G89" s="14"/>
      <c r="H89" s="17"/>
      <c r="I89" s="4"/>
      <c r="J89" s="9"/>
      <c r="K89" s="9"/>
      <c r="L89" s="9"/>
      <c r="M89" s="9"/>
      <c r="N89" s="40"/>
      <c r="O89" s="22"/>
      <c r="P89" s="22"/>
      <c r="Q89" s="14"/>
      <c r="R89" s="22"/>
      <c r="S89" s="25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43"/>
    </row>
    <row r="90" spans="1:34">
      <c r="A90" s="1"/>
      <c r="C90" s="28"/>
      <c r="D90" s="14"/>
      <c r="E90" s="14"/>
      <c r="F90" s="14"/>
      <c r="G90" s="14"/>
      <c r="H90" s="17"/>
      <c r="I90" s="4"/>
      <c r="J90" s="9"/>
      <c r="K90" s="9"/>
      <c r="L90" s="9"/>
      <c r="M90" s="9"/>
      <c r="N90" s="40"/>
      <c r="O90" s="22"/>
      <c r="P90" s="22"/>
      <c r="Q90" s="14"/>
      <c r="R90" s="22"/>
      <c r="S90" s="25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43"/>
    </row>
    <row r="91" spans="1:34">
      <c r="A91" s="1"/>
      <c r="C91" s="28"/>
      <c r="D91" s="14"/>
      <c r="E91" s="14"/>
      <c r="F91" s="14"/>
      <c r="G91" s="14"/>
      <c r="H91" s="17"/>
      <c r="I91" s="4"/>
      <c r="J91" s="9"/>
      <c r="K91" s="9"/>
      <c r="L91" s="9"/>
      <c r="M91" s="9"/>
      <c r="N91" s="40"/>
      <c r="O91" s="22"/>
      <c r="P91" s="22"/>
      <c r="Q91" s="14"/>
      <c r="R91" s="22"/>
      <c r="S91" s="25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43"/>
    </row>
    <row r="92" spans="1:34">
      <c r="A92" s="1"/>
      <c r="D92" s="14"/>
      <c r="E92" s="14"/>
      <c r="F92" s="14"/>
      <c r="G92" s="14"/>
      <c r="H92" s="17"/>
      <c r="I92" s="4"/>
      <c r="J92" s="9"/>
      <c r="K92" s="9"/>
      <c r="L92" s="9"/>
      <c r="M92" s="9"/>
      <c r="N92" s="40"/>
      <c r="O92" s="22"/>
      <c r="P92" s="22"/>
      <c r="Q92" s="14"/>
      <c r="R92" s="22"/>
      <c r="S92" s="25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43"/>
    </row>
    <row r="93" spans="1:34">
      <c r="A93" s="1"/>
      <c r="C93" s="28"/>
      <c r="D93" s="14"/>
      <c r="E93" s="14"/>
      <c r="F93" s="14"/>
      <c r="G93" s="14"/>
      <c r="H93" s="17"/>
      <c r="I93" s="4"/>
      <c r="J93" s="9"/>
      <c r="K93" s="9"/>
      <c r="L93" s="9"/>
      <c r="M93" s="9"/>
      <c r="N93" s="40"/>
      <c r="O93" s="22"/>
      <c r="P93" s="22"/>
      <c r="Q93" s="14"/>
      <c r="R93" s="22"/>
      <c r="S93" s="25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43"/>
    </row>
    <row r="94" spans="1:34">
      <c r="A94" s="1"/>
      <c r="C94" s="28"/>
      <c r="D94" s="14"/>
      <c r="E94" s="14"/>
      <c r="F94" s="14"/>
      <c r="G94" s="14"/>
      <c r="H94" s="17"/>
      <c r="I94" s="4"/>
      <c r="J94" s="9"/>
      <c r="K94" s="9"/>
      <c r="L94" s="9"/>
      <c r="M94" s="9"/>
      <c r="N94" s="40"/>
      <c r="O94" s="22"/>
      <c r="P94" s="22"/>
      <c r="Q94" s="14"/>
      <c r="R94" s="22"/>
      <c r="S94" s="25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43"/>
    </row>
    <row r="95" spans="1:34">
      <c r="A95" s="1"/>
      <c r="C95" s="28"/>
      <c r="D95" s="14"/>
      <c r="E95" s="14"/>
      <c r="F95" s="14"/>
      <c r="G95" s="14"/>
      <c r="H95" s="17"/>
      <c r="I95" s="4"/>
      <c r="J95" s="9"/>
      <c r="K95" s="9"/>
      <c r="L95" s="9"/>
      <c r="M95" s="9"/>
      <c r="N95" s="40"/>
      <c r="O95" s="22"/>
      <c r="P95" s="22"/>
      <c r="Q95" s="14"/>
      <c r="R95" s="22"/>
      <c r="S95" s="25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43"/>
    </row>
    <row r="96" spans="1:34">
      <c r="A96" s="1"/>
      <c r="C96" s="28"/>
      <c r="D96" s="14"/>
      <c r="E96" s="14"/>
      <c r="F96" s="14"/>
      <c r="G96" s="14"/>
      <c r="H96" s="17"/>
      <c r="I96" s="4"/>
      <c r="J96" s="9"/>
      <c r="K96" s="9"/>
      <c r="L96" s="9"/>
      <c r="M96" s="9"/>
      <c r="N96" s="40"/>
      <c r="O96" s="22"/>
      <c r="P96" s="22"/>
      <c r="Q96" s="14"/>
      <c r="R96" s="22"/>
      <c r="S96" s="25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43"/>
    </row>
    <row r="97" spans="1:36">
      <c r="A97" s="1"/>
      <c r="C97" s="28"/>
      <c r="D97" s="14"/>
      <c r="E97" s="14"/>
      <c r="F97" s="14"/>
      <c r="G97" s="14"/>
      <c r="H97" s="17"/>
      <c r="I97" s="4"/>
      <c r="J97" s="9"/>
      <c r="K97" s="9"/>
      <c r="L97" s="9"/>
      <c r="M97" s="9"/>
      <c r="N97" s="40"/>
      <c r="O97" s="22"/>
      <c r="P97" s="22"/>
      <c r="Q97" s="14"/>
      <c r="R97" s="22"/>
      <c r="S97" s="25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43"/>
    </row>
    <row r="98" spans="1:36">
      <c r="A98" s="1"/>
      <c r="C98" s="28"/>
      <c r="D98" s="14"/>
      <c r="E98" s="14"/>
      <c r="F98" s="14"/>
      <c r="G98" s="14"/>
      <c r="H98" s="17"/>
      <c r="I98" s="4"/>
      <c r="J98" s="9"/>
      <c r="K98" s="9"/>
      <c r="L98" s="9"/>
      <c r="M98" s="9"/>
      <c r="N98" s="40"/>
      <c r="O98" s="22"/>
      <c r="P98" s="22"/>
      <c r="Q98" s="14"/>
      <c r="R98" s="22"/>
      <c r="S98" s="25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43"/>
    </row>
    <row r="99" spans="1:36">
      <c r="A99" s="1"/>
      <c r="C99" s="28"/>
      <c r="D99" s="14"/>
      <c r="E99" s="14"/>
      <c r="F99" s="14"/>
      <c r="G99" s="14"/>
      <c r="H99" s="17"/>
      <c r="I99" s="4"/>
      <c r="J99" s="9"/>
      <c r="K99" s="9"/>
      <c r="L99" s="9"/>
      <c r="M99" s="9"/>
      <c r="N99" s="40"/>
      <c r="O99" s="22"/>
      <c r="P99" s="22"/>
      <c r="Q99" s="14"/>
      <c r="R99" s="22"/>
      <c r="S99" s="25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43"/>
    </row>
    <row r="100" spans="1:36">
      <c r="A100" s="1"/>
      <c r="C100" s="28"/>
      <c r="D100" s="14"/>
      <c r="E100" s="14"/>
      <c r="F100" s="14"/>
      <c r="G100" s="14"/>
      <c r="H100" s="17"/>
      <c r="I100" s="4"/>
      <c r="J100" s="9"/>
      <c r="K100" s="9"/>
      <c r="L100" s="9"/>
      <c r="M100" s="9"/>
      <c r="N100" s="40"/>
      <c r="O100" s="22"/>
      <c r="P100" s="22"/>
      <c r="Q100" s="14"/>
      <c r="R100" s="22"/>
      <c r="S100" s="25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43"/>
    </row>
    <row r="101" spans="1:36">
      <c r="A101" s="1"/>
      <c r="C101" s="28"/>
      <c r="D101" s="14"/>
      <c r="E101" s="14"/>
      <c r="F101" s="14"/>
      <c r="G101" s="14"/>
      <c r="H101" s="17"/>
      <c r="I101" s="4"/>
      <c r="J101" s="9"/>
      <c r="K101" s="9"/>
      <c r="L101" s="9"/>
      <c r="M101" s="9"/>
      <c r="N101" s="40"/>
      <c r="O101" s="22"/>
      <c r="P101" s="22"/>
      <c r="Q101" s="14"/>
      <c r="R101" s="22"/>
      <c r="S101" s="25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43"/>
    </row>
    <row r="102" spans="1:36">
      <c r="A102" s="1"/>
      <c r="C102" s="28"/>
      <c r="D102" s="14"/>
      <c r="E102" s="14"/>
      <c r="F102" s="14"/>
      <c r="G102" s="14"/>
      <c r="H102" s="17"/>
      <c r="I102" s="4"/>
      <c r="J102" s="9"/>
      <c r="K102" s="9"/>
      <c r="L102" s="9"/>
      <c r="M102" s="9"/>
      <c r="N102" s="40"/>
      <c r="O102" s="22"/>
      <c r="P102" s="22"/>
      <c r="Q102" s="14"/>
      <c r="R102" s="22"/>
      <c r="S102" s="25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43"/>
    </row>
    <row r="103" spans="1:36">
      <c r="A103" s="26"/>
      <c r="C103" s="28"/>
      <c r="D103" s="14"/>
      <c r="E103" s="14"/>
      <c r="F103" s="14"/>
      <c r="G103" s="14"/>
      <c r="H103" s="17"/>
      <c r="I103" s="4"/>
      <c r="J103" s="9"/>
      <c r="K103" s="9"/>
      <c r="L103" s="9"/>
      <c r="M103" s="9"/>
      <c r="N103" s="40"/>
      <c r="O103" s="22"/>
      <c r="P103" s="22"/>
      <c r="Q103" s="14"/>
      <c r="R103" s="22"/>
      <c r="S103" s="25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43"/>
    </row>
    <row r="104" spans="1:36">
      <c r="A104" s="1"/>
      <c r="C104" s="28"/>
      <c r="D104" s="14"/>
      <c r="E104" s="14"/>
      <c r="F104" s="14"/>
      <c r="G104" s="14"/>
      <c r="H104" s="17"/>
      <c r="I104" s="4"/>
      <c r="J104" s="9"/>
      <c r="K104" s="9"/>
      <c r="L104" s="9"/>
      <c r="M104" s="9"/>
      <c r="N104" s="40"/>
      <c r="O104" s="22"/>
      <c r="P104" s="22"/>
      <c r="Q104" s="14"/>
      <c r="R104" s="22"/>
      <c r="S104" s="25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43"/>
    </row>
    <row r="105" spans="1:36">
      <c r="A105" s="1"/>
      <c r="C105" s="28"/>
      <c r="D105" s="14"/>
      <c r="E105" s="14"/>
      <c r="F105" s="14"/>
      <c r="G105" s="14"/>
      <c r="H105" s="17"/>
      <c r="I105" s="4"/>
      <c r="J105" s="9"/>
      <c r="K105" s="9"/>
      <c r="L105" s="9"/>
      <c r="M105" s="9"/>
      <c r="N105" s="40"/>
      <c r="O105" s="22"/>
      <c r="P105" s="22"/>
      <c r="Q105" s="14"/>
      <c r="R105" s="22"/>
      <c r="S105" s="25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43"/>
    </row>
    <row r="106" spans="1:36">
      <c r="A106" s="1"/>
      <c r="C106" s="28"/>
      <c r="D106" s="14"/>
      <c r="E106" s="14"/>
      <c r="F106" s="14"/>
      <c r="G106" s="14"/>
      <c r="H106" s="17"/>
      <c r="I106" s="4"/>
      <c r="J106" s="9"/>
      <c r="K106" s="9"/>
      <c r="L106" s="9"/>
      <c r="M106" s="9"/>
      <c r="N106" s="40"/>
      <c r="O106" s="22"/>
      <c r="P106" s="22"/>
      <c r="Q106" s="14"/>
      <c r="R106" s="22"/>
      <c r="S106" s="25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43"/>
    </row>
    <row r="107" spans="1:36">
      <c r="A107" s="1"/>
      <c r="C107" s="28"/>
      <c r="D107" s="14"/>
      <c r="E107" s="14"/>
      <c r="F107" s="14"/>
      <c r="G107" s="14"/>
      <c r="H107" s="17"/>
      <c r="I107" s="4"/>
      <c r="J107" s="9"/>
      <c r="K107" s="9"/>
      <c r="L107" s="9"/>
      <c r="M107" s="9"/>
      <c r="N107" s="40"/>
      <c r="O107" s="22"/>
      <c r="P107" s="22"/>
      <c r="Q107" s="14"/>
      <c r="R107" s="22"/>
      <c r="S107" s="25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43"/>
    </row>
    <row r="108" spans="1:36">
      <c r="A108" s="1"/>
      <c r="C108" s="28"/>
      <c r="D108" s="14"/>
      <c r="E108" s="14"/>
      <c r="F108" s="14"/>
      <c r="G108" s="14"/>
      <c r="H108" s="17"/>
      <c r="I108" s="4"/>
      <c r="J108" s="9"/>
      <c r="K108" s="9"/>
      <c r="L108" s="9"/>
      <c r="M108" s="9"/>
      <c r="N108" s="40"/>
      <c r="O108" s="22"/>
      <c r="P108" s="22"/>
      <c r="Q108" s="14"/>
      <c r="R108" s="22"/>
      <c r="S108" s="25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43"/>
    </row>
    <row r="109" spans="1:36">
      <c r="A109" s="1"/>
      <c r="C109" s="28"/>
      <c r="D109" s="14"/>
      <c r="E109" s="14"/>
      <c r="F109" s="14"/>
      <c r="G109" s="14"/>
      <c r="H109" s="17"/>
      <c r="I109" s="4"/>
      <c r="J109" s="9"/>
      <c r="K109" s="9"/>
      <c r="L109" s="9"/>
      <c r="M109" s="9"/>
      <c r="N109" s="40"/>
      <c r="O109" s="22"/>
      <c r="P109" s="22"/>
      <c r="Q109" s="14"/>
      <c r="R109" s="22"/>
      <c r="S109" s="25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43"/>
    </row>
    <row r="110" spans="1:36">
      <c r="A110" s="1"/>
      <c r="C110" s="28"/>
      <c r="D110" s="14"/>
      <c r="E110" s="14"/>
      <c r="F110" s="14"/>
      <c r="G110" s="14"/>
      <c r="H110" s="17"/>
      <c r="I110" s="4"/>
      <c r="J110" s="9"/>
      <c r="K110" s="9"/>
      <c r="L110" s="9"/>
      <c r="M110" s="9"/>
      <c r="N110" s="40"/>
      <c r="O110" s="22"/>
      <c r="P110" s="22"/>
      <c r="Q110" s="14"/>
      <c r="R110" s="22"/>
      <c r="S110" s="25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43"/>
    </row>
    <row r="111" spans="1:36">
      <c r="A111" s="1"/>
      <c r="D111" s="14"/>
      <c r="E111" s="14"/>
      <c r="F111" s="14"/>
      <c r="G111" s="14"/>
      <c r="H111" s="17"/>
      <c r="I111" s="4"/>
      <c r="J111" s="9"/>
      <c r="K111" s="9"/>
      <c r="L111" s="9"/>
      <c r="M111" s="9"/>
      <c r="N111" s="40"/>
      <c r="O111" s="22"/>
      <c r="P111" s="22"/>
      <c r="Q111" s="14"/>
      <c r="R111" s="22"/>
      <c r="S111" s="25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43"/>
      <c r="AJ111">
        <f t="shared" ref="AJ111" si="0">SUM(S111:AH111)-SUM(O111:R111)</f>
        <v>0</v>
      </c>
    </row>
    <row r="112" spans="1:36">
      <c r="A112" s="1"/>
      <c r="D112" s="14"/>
      <c r="E112" s="14"/>
      <c r="F112" s="14"/>
      <c r="G112" s="14"/>
      <c r="H112" s="17"/>
      <c r="I112" s="4"/>
      <c r="J112" s="9"/>
      <c r="K112" s="9"/>
      <c r="L112" s="9"/>
      <c r="M112" s="9"/>
      <c r="N112" s="40"/>
      <c r="O112" s="22"/>
      <c r="P112" s="22"/>
      <c r="Q112" s="14"/>
      <c r="R112" s="22"/>
      <c r="S112" s="25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43"/>
      <c r="AJ112">
        <f t="shared" ref="AJ112:AJ148" si="1">SUM(S112:AH112)-SUM(O112:R112)</f>
        <v>0</v>
      </c>
    </row>
    <row r="113" spans="1:36">
      <c r="A113" s="1"/>
      <c r="C113" s="29"/>
      <c r="D113" s="14"/>
      <c r="E113" s="14"/>
      <c r="F113" s="14"/>
      <c r="G113" s="14"/>
      <c r="H113" s="17"/>
      <c r="I113" s="4"/>
      <c r="J113" s="9"/>
      <c r="K113" s="9"/>
      <c r="L113" s="9"/>
      <c r="M113" s="9"/>
      <c r="N113" s="40"/>
      <c r="O113" s="22"/>
      <c r="P113" s="22"/>
      <c r="Q113" s="14"/>
      <c r="R113" s="22"/>
      <c r="S113" s="25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43"/>
      <c r="AJ113">
        <f t="shared" si="1"/>
        <v>0</v>
      </c>
    </row>
    <row r="114" spans="1:36">
      <c r="A114" s="1"/>
      <c r="D114" s="14"/>
      <c r="E114" s="14"/>
      <c r="F114" s="14"/>
      <c r="G114" s="14"/>
      <c r="H114" s="17"/>
      <c r="I114" s="4"/>
      <c r="J114" s="9"/>
      <c r="K114" s="9"/>
      <c r="L114" s="9"/>
      <c r="M114" s="9"/>
      <c r="N114" s="40"/>
      <c r="O114" s="22"/>
      <c r="P114" s="22"/>
      <c r="Q114" s="14"/>
      <c r="R114" s="22"/>
      <c r="S114" s="25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43"/>
      <c r="AJ114">
        <f t="shared" si="1"/>
        <v>0</v>
      </c>
    </row>
    <row r="115" spans="1:36">
      <c r="A115" s="1"/>
      <c r="D115" s="14"/>
      <c r="E115" s="14"/>
      <c r="F115" s="14"/>
      <c r="G115" s="14"/>
      <c r="H115" s="17"/>
      <c r="I115" s="4"/>
      <c r="J115" s="9"/>
      <c r="K115" s="9"/>
      <c r="L115" s="9"/>
      <c r="M115" s="9"/>
      <c r="N115" s="40"/>
      <c r="O115" s="22"/>
      <c r="P115" s="22"/>
      <c r="Q115" s="14"/>
      <c r="R115" s="22"/>
      <c r="S115" s="25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43"/>
      <c r="AJ115">
        <f t="shared" si="1"/>
        <v>0</v>
      </c>
    </row>
    <row r="116" spans="1:36">
      <c r="A116" s="1"/>
      <c r="D116" s="14"/>
      <c r="E116" s="14"/>
      <c r="F116" s="14"/>
      <c r="G116" s="14"/>
      <c r="H116" s="17"/>
      <c r="I116" s="4"/>
      <c r="J116" s="9"/>
      <c r="K116" s="9"/>
      <c r="L116" s="9"/>
      <c r="M116" s="9"/>
      <c r="N116" s="40"/>
      <c r="O116" s="22"/>
      <c r="P116" s="22"/>
      <c r="Q116" s="14"/>
      <c r="R116" s="22"/>
      <c r="S116" s="25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43"/>
      <c r="AJ116">
        <f t="shared" si="1"/>
        <v>0</v>
      </c>
    </row>
    <row r="117" spans="1:36">
      <c r="A117" s="1"/>
      <c r="D117" s="14"/>
      <c r="E117" s="14"/>
      <c r="F117" s="14"/>
      <c r="G117" s="14"/>
      <c r="H117" s="17"/>
      <c r="I117" s="4"/>
      <c r="J117" s="9"/>
      <c r="K117" s="9"/>
      <c r="L117" s="9"/>
      <c r="M117" s="9"/>
      <c r="N117" s="40"/>
      <c r="O117" s="22"/>
      <c r="P117" s="22"/>
      <c r="Q117" s="14"/>
      <c r="R117" s="22"/>
      <c r="S117" s="25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43"/>
      <c r="AJ117">
        <f t="shared" si="1"/>
        <v>0</v>
      </c>
    </row>
    <row r="118" spans="1:36">
      <c r="A118" s="1"/>
      <c r="D118" s="14"/>
      <c r="E118" s="14"/>
      <c r="F118" s="14"/>
      <c r="G118" s="14"/>
      <c r="H118" s="17"/>
      <c r="I118" s="4"/>
      <c r="J118" s="9"/>
      <c r="K118" s="9"/>
      <c r="L118" s="9"/>
      <c r="M118" s="9"/>
      <c r="N118" s="40"/>
      <c r="O118" s="22"/>
      <c r="P118" s="22"/>
      <c r="Q118" s="14"/>
      <c r="R118" s="22"/>
      <c r="S118" s="25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43"/>
      <c r="AJ118">
        <f t="shared" si="1"/>
        <v>0</v>
      </c>
    </row>
    <row r="119" spans="1:36" hidden="1">
      <c r="A119" s="1"/>
      <c r="D119" s="14"/>
      <c r="E119" s="14"/>
      <c r="F119" s="14"/>
      <c r="G119" s="14"/>
      <c r="H119" s="17"/>
      <c r="I119" s="4"/>
      <c r="J119" s="9"/>
      <c r="K119" s="9"/>
      <c r="L119" s="9"/>
      <c r="M119" s="9"/>
      <c r="N119" s="40"/>
      <c r="O119" s="22"/>
      <c r="P119" s="22"/>
      <c r="Q119" s="14"/>
      <c r="R119" s="22"/>
      <c r="S119" s="25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43"/>
      <c r="AJ119">
        <f t="shared" si="1"/>
        <v>0</v>
      </c>
    </row>
    <row r="120" spans="1:36" hidden="1">
      <c r="A120" s="1"/>
      <c r="D120" s="14"/>
      <c r="E120" s="14"/>
      <c r="F120" s="14"/>
      <c r="G120" s="14"/>
      <c r="H120" s="17"/>
      <c r="I120" s="4"/>
      <c r="J120" s="9"/>
      <c r="K120" s="9"/>
      <c r="L120" s="9"/>
      <c r="M120" s="9"/>
      <c r="N120" s="40"/>
      <c r="O120" s="22"/>
      <c r="P120" s="22"/>
      <c r="Q120" s="14"/>
      <c r="R120" s="22"/>
      <c r="S120" s="25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43"/>
      <c r="AJ120">
        <f t="shared" si="1"/>
        <v>0</v>
      </c>
    </row>
    <row r="121" spans="1:36" hidden="1">
      <c r="A121" s="1"/>
      <c r="D121" s="14"/>
      <c r="E121" s="14"/>
      <c r="F121" s="14"/>
      <c r="G121" s="14"/>
      <c r="H121" s="17"/>
      <c r="I121" s="4"/>
      <c r="J121" s="9"/>
      <c r="K121" s="9"/>
      <c r="L121" s="9"/>
      <c r="M121" s="9"/>
      <c r="N121" s="40"/>
      <c r="O121" s="22"/>
      <c r="P121" s="22"/>
      <c r="Q121" s="14"/>
      <c r="R121" s="22"/>
      <c r="S121" s="25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43"/>
      <c r="AJ121">
        <f t="shared" si="1"/>
        <v>0</v>
      </c>
    </row>
    <row r="122" spans="1:36" hidden="1">
      <c r="A122" s="1"/>
      <c r="D122" s="14"/>
      <c r="E122" s="14"/>
      <c r="F122" s="14"/>
      <c r="G122" s="14"/>
      <c r="H122" s="17"/>
      <c r="I122" s="4"/>
      <c r="J122" s="9"/>
      <c r="K122" s="9"/>
      <c r="L122" s="9"/>
      <c r="M122" s="9"/>
      <c r="N122" s="40"/>
      <c r="O122" s="22"/>
      <c r="P122" s="22"/>
      <c r="Q122" s="14"/>
      <c r="R122" s="22"/>
      <c r="S122" s="25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43"/>
      <c r="AJ122">
        <f t="shared" si="1"/>
        <v>0</v>
      </c>
    </row>
    <row r="123" spans="1:36" hidden="1">
      <c r="A123" s="1"/>
      <c r="D123" s="14"/>
      <c r="E123" s="14"/>
      <c r="F123" s="14"/>
      <c r="G123" s="14"/>
      <c r="H123" s="17"/>
      <c r="I123" s="4"/>
      <c r="J123" s="9"/>
      <c r="K123" s="9"/>
      <c r="L123" s="9"/>
      <c r="M123" s="9"/>
      <c r="N123" s="40"/>
      <c r="O123" s="22"/>
      <c r="P123" s="22"/>
      <c r="Q123" s="14"/>
      <c r="R123" s="22"/>
      <c r="S123" s="25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43"/>
      <c r="AJ123">
        <f t="shared" si="1"/>
        <v>0</v>
      </c>
    </row>
    <row r="124" spans="1:36" hidden="1">
      <c r="A124" s="1"/>
      <c r="D124" s="14"/>
      <c r="E124" s="14"/>
      <c r="F124" s="14"/>
      <c r="G124" s="14"/>
      <c r="H124" s="17"/>
      <c r="I124" s="4"/>
      <c r="J124" s="9"/>
      <c r="K124" s="9"/>
      <c r="L124" s="9"/>
      <c r="M124" s="9"/>
      <c r="N124" s="40"/>
      <c r="O124" s="22"/>
      <c r="P124" s="22"/>
      <c r="Q124" s="14"/>
      <c r="R124" s="22"/>
      <c r="S124" s="25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43"/>
      <c r="AJ124">
        <f t="shared" si="1"/>
        <v>0</v>
      </c>
    </row>
    <row r="125" spans="1:36" hidden="1">
      <c r="A125" s="1"/>
      <c r="D125" s="14"/>
      <c r="E125" s="14"/>
      <c r="F125" s="14"/>
      <c r="G125" s="14"/>
      <c r="H125" s="17"/>
      <c r="I125" s="4"/>
      <c r="J125" s="9"/>
      <c r="K125" s="9"/>
      <c r="L125" s="9"/>
      <c r="M125" s="9"/>
      <c r="N125" s="40"/>
      <c r="O125" s="22"/>
      <c r="P125" s="22"/>
      <c r="Q125" s="14"/>
      <c r="R125" s="22"/>
      <c r="S125" s="25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43"/>
      <c r="AJ125">
        <f t="shared" si="1"/>
        <v>0</v>
      </c>
    </row>
    <row r="126" spans="1:36" hidden="1">
      <c r="A126" s="1"/>
      <c r="D126" s="14"/>
      <c r="E126" s="14"/>
      <c r="F126" s="14"/>
      <c r="G126" s="14"/>
      <c r="H126" s="17"/>
      <c r="I126" s="4"/>
      <c r="J126" s="9"/>
      <c r="K126" s="9"/>
      <c r="L126" s="9"/>
      <c r="M126" s="9"/>
      <c r="N126" s="40"/>
      <c r="O126" s="22"/>
      <c r="P126" s="22"/>
      <c r="Q126" s="14"/>
      <c r="R126" s="22"/>
      <c r="S126" s="25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43"/>
      <c r="AJ126">
        <f t="shared" si="1"/>
        <v>0</v>
      </c>
    </row>
    <row r="127" spans="1:36" hidden="1">
      <c r="A127" s="1"/>
      <c r="D127" s="14"/>
      <c r="E127" s="14"/>
      <c r="F127" s="14"/>
      <c r="G127" s="14"/>
      <c r="H127" s="17"/>
      <c r="I127" s="4"/>
      <c r="J127" s="9"/>
      <c r="K127" s="9"/>
      <c r="L127" s="9"/>
      <c r="M127" s="9"/>
      <c r="N127" s="40"/>
      <c r="O127" s="22"/>
      <c r="P127" s="22"/>
      <c r="Q127" s="14"/>
      <c r="R127" s="22"/>
      <c r="S127" s="25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43"/>
      <c r="AJ127">
        <f t="shared" si="1"/>
        <v>0</v>
      </c>
    </row>
    <row r="128" spans="1:36" hidden="1">
      <c r="A128" s="1"/>
      <c r="D128" s="14"/>
      <c r="E128" s="14"/>
      <c r="F128" s="14"/>
      <c r="G128" s="14"/>
      <c r="H128" s="17"/>
      <c r="I128" s="4"/>
      <c r="J128" s="9"/>
      <c r="K128" s="38"/>
      <c r="L128" s="9"/>
      <c r="M128" s="9"/>
      <c r="N128" s="40"/>
      <c r="O128" s="22"/>
      <c r="P128" s="22"/>
      <c r="Q128" s="14"/>
      <c r="R128" s="22"/>
      <c r="S128" s="25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43"/>
      <c r="AJ128">
        <f t="shared" si="1"/>
        <v>0</v>
      </c>
    </row>
    <row r="129" spans="1:36" hidden="1">
      <c r="A129" s="1"/>
      <c r="D129" s="14"/>
      <c r="E129" s="14"/>
      <c r="F129" s="14"/>
      <c r="G129" s="14"/>
      <c r="H129" s="17"/>
      <c r="I129" s="4"/>
      <c r="J129" s="9"/>
      <c r="K129" s="38"/>
      <c r="L129" s="9"/>
      <c r="M129" s="9"/>
      <c r="N129" s="40"/>
      <c r="O129" s="22"/>
      <c r="P129" s="22"/>
      <c r="Q129" s="14"/>
      <c r="R129" s="22"/>
      <c r="S129" s="25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43"/>
      <c r="AJ129">
        <f t="shared" si="1"/>
        <v>0</v>
      </c>
    </row>
    <row r="130" spans="1:36" hidden="1">
      <c r="A130" s="1"/>
      <c r="D130" s="14"/>
      <c r="E130" s="14"/>
      <c r="F130" s="14"/>
      <c r="G130" s="14"/>
      <c r="H130" s="17"/>
      <c r="I130" s="4"/>
      <c r="J130" s="9"/>
      <c r="K130" s="38"/>
      <c r="L130" s="9"/>
      <c r="M130" s="9"/>
      <c r="N130" s="40"/>
      <c r="O130" s="22"/>
      <c r="P130" s="22"/>
      <c r="Q130" s="14"/>
      <c r="R130" s="22"/>
      <c r="S130" s="25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43"/>
      <c r="AJ130">
        <f t="shared" si="1"/>
        <v>0</v>
      </c>
    </row>
    <row r="131" spans="1:36" hidden="1">
      <c r="A131" s="1"/>
      <c r="D131" s="14"/>
      <c r="E131" s="14"/>
      <c r="F131" s="14"/>
      <c r="G131" s="14"/>
      <c r="H131" s="17"/>
      <c r="I131" s="4"/>
      <c r="J131" s="9"/>
      <c r="K131" s="9"/>
      <c r="L131" s="9"/>
      <c r="M131" s="9"/>
      <c r="N131" s="40"/>
      <c r="O131" s="22"/>
      <c r="P131" s="22"/>
      <c r="Q131" s="14"/>
      <c r="R131" s="22"/>
      <c r="S131" s="25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43"/>
      <c r="AJ131">
        <f t="shared" si="1"/>
        <v>0</v>
      </c>
    </row>
    <row r="132" spans="1:36" hidden="1">
      <c r="A132" s="1"/>
      <c r="D132" s="14"/>
      <c r="E132" s="14"/>
      <c r="F132" s="14"/>
      <c r="G132" s="14"/>
      <c r="H132" s="17"/>
      <c r="I132" s="4"/>
      <c r="J132" s="9"/>
      <c r="K132" s="9"/>
      <c r="L132" s="9"/>
      <c r="M132" s="9"/>
      <c r="N132" s="40"/>
      <c r="O132" s="22"/>
      <c r="P132" s="22"/>
      <c r="Q132" s="14"/>
      <c r="R132" s="22"/>
      <c r="S132" s="25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43"/>
      <c r="AJ132">
        <f t="shared" si="1"/>
        <v>0</v>
      </c>
    </row>
    <row r="133" spans="1:36" hidden="1">
      <c r="A133" s="1"/>
      <c r="D133" s="14"/>
      <c r="E133" s="14"/>
      <c r="F133" s="14"/>
      <c r="G133" s="14"/>
      <c r="H133" s="17"/>
      <c r="I133" s="4"/>
      <c r="J133" s="9"/>
      <c r="K133" s="9"/>
      <c r="L133" s="9"/>
      <c r="M133" s="9"/>
      <c r="N133" s="40"/>
      <c r="O133" s="22"/>
      <c r="P133" s="22"/>
      <c r="Q133" s="14"/>
      <c r="R133" s="22"/>
      <c r="S133" s="25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43"/>
      <c r="AJ133">
        <f t="shared" si="1"/>
        <v>0</v>
      </c>
    </row>
    <row r="134" spans="1:36" hidden="1">
      <c r="A134" s="1"/>
      <c r="D134" s="14"/>
      <c r="E134" s="14"/>
      <c r="F134" s="14"/>
      <c r="G134" s="14"/>
      <c r="H134" s="17"/>
      <c r="I134" s="4"/>
      <c r="J134" s="9"/>
      <c r="K134" s="9"/>
      <c r="L134" s="9"/>
      <c r="M134" s="9"/>
      <c r="N134" s="40"/>
      <c r="O134" s="22"/>
      <c r="P134" s="22"/>
      <c r="Q134" s="14"/>
      <c r="R134" s="22"/>
      <c r="S134" s="25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43"/>
      <c r="AJ134">
        <f t="shared" si="1"/>
        <v>0</v>
      </c>
    </row>
    <row r="135" spans="1:36" hidden="1">
      <c r="A135" s="1"/>
      <c r="D135" s="14"/>
      <c r="E135" s="14"/>
      <c r="F135" s="14"/>
      <c r="G135" s="14"/>
      <c r="H135" s="17"/>
      <c r="I135" s="4"/>
      <c r="J135" s="9"/>
      <c r="K135" s="9"/>
      <c r="L135" s="9"/>
      <c r="M135" s="9"/>
      <c r="N135" s="40"/>
      <c r="O135" s="22"/>
      <c r="P135" s="22"/>
      <c r="Q135" s="14"/>
      <c r="R135" s="22"/>
      <c r="S135" s="25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43"/>
      <c r="AJ135">
        <f t="shared" si="1"/>
        <v>0</v>
      </c>
    </row>
    <row r="136" spans="1:36" hidden="1">
      <c r="A136" s="1"/>
      <c r="D136" s="14"/>
      <c r="E136" s="14"/>
      <c r="F136" s="14"/>
      <c r="G136" s="14"/>
      <c r="H136" s="17"/>
      <c r="I136" s="4"/>
      <c r="J136" s="9"/>
      <c r="K136" s="9"/>
      <c r="L136" s="9"/>
      <c r="M136" s="9"/>
      <c r="N136" s="40"/>
      <c r="O136" s="22"/>
      <c r="P136" s="22"/>
      <c r="Q136" s="14"/>
      <c r="R136" s="22"/>
      <c r="S136" s="25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43"/>
      <c r="AJ136">
        <f t="shared" si="1"/>
        <v>0</v>
      </c>
    </row>
    <row r="137" spans="1:36" hidden="1">
      <c r="A137" s="1"/>
      <c r="D137" s="14"/>
      <c r="E137" s="14"/>
      <c r="F137" s="14"/>
      <c r="G137" s="14"/>
      <c r="H137" s="17"/>
      <c r="I137" s="4"/>
      <c r="J137" s="9"/>
      <c r="K137" s="9"/>
      <c r="L137" s="9"/>
      <c r="M137" s="9"/>
      <c r="N137" s="40"/>
      <c r="O137" s="22"/>
      <c r="P137" s="22"/>
      <c r="Q137" s="14"/>
      <c r="R137" s="22"/>
      <c r="S137" s="25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43"/>
      <c r="AJ137">
        <f t="shared" si="1"/>
        <v>0</v>
      </c>
    </row>
    <row r="138" spans="1:36" hidden="1">
      <c r="A138" s="1"/>
      <c r="D138" s="14"/>
      <c r="E138" s="14"/>
      <c r="F138" s="14"/>
      <c r="G138" s="14"/>
      <c r="H138" s="17"/>
      <c r="I138" s="4"/>
      <c r="J138" s="9"/>
      <c r="K138" s="9"/>
      <c r="L138" s="9"/>
      <c r="M138" s="9"/>
      <c r="N138" s="40"/>
      <c r="O138" s="22"/>
      <c r="P138" s="22"/>
      <c r="Q138" s="14"/>
      <c r="R138" s="22"/>
      <c r="S138" s="25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43"/>
      <c r="AJ138">
        <f t="shared" si="1"/>
        <v>0</v>
      </c>
    </row>
    <row r="139" spans="1:36" hidden="1">
      <c r="A139" s="1"/>
      <c r="D139" s="14"/>
      <c r="E139" s="14"/>
      <c r="F139" s="14"/>
      <c r="G139" s="14"/>
      <c r="H139" s="17"/>
      <c r="I139" s="4"/>
      <c r="J139" s="9"/>
      <c r="K139" s="9"/>
      <c r="L139" s="9"/>
      <c r="M139" s="9"/>
      <c r="N139" s="40"/>
      <c r="O139" s="22"/>
      <c r="P139" s="22"/>
      <c r="Q139" s="14"/>
      <c r="R139" s="22"/>
      <c r="S139" s="25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43"/>
      <c r="AJ139">
        <f t="shared" si="1"/>
        <v>0</v>
      </c>
    </row>
    <row r="140" spans="1:36" hidden="1">
      <c r="A140" s="1"/>
      <c r="D140" s="14"/>
      <c r="E140" s="14"/>
      <c r="F140" s="14"/>
      <c r="G140" s="14"/>
      <c r="H140" s="17"/>
      <c r="I140" s="4"/>
      <c r="J140" s="9"/>
      <c r="K140" s="9"/>
      <c r="L140" s="9"/>
      <c r="M140" s="9"/>
      <c r="N140" s="40"/>
      <c r="O140" s="22"/>
      <c r="P140" s="22"/>
      <c r="Q140" s="14"/>
      <c r="R140" s="22"/>
      <c r="S140" s="25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43"/>
      <c r="AJ140">
        <f t="shared" si="1"/>
        <v>0</v>
      </c>
    </row>
    <row r="141" spans="1:36">
      <c r="A141" s="1"/>
      <c r="D141" s="14"/>
      <c r="E141" s="14"/>
      <c r="F141" s="14"/>
      <c r="G141" s="14"/>
      <c r="H141" s="17"/>
      <c r="I141" s="4"/>
      <c r="J141" s="9"/>
      <c r="K141" s="9"/>
      <c r="L141" s="9"/>
      <c r="M141" s="9"/>
      <c r="N141" s="40"/>
      <c r="O141" s="22"/>
      <c r="P141" s="22"/>
      <c r="Q141" s="14"/>
      <c r="R141" s="22"/>
      <c r="S141" s="25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43"/>
      <c r="AJ141">
        <f t="shared" si="1"/>
        <v>0</v>
      </c>
    </row>
    <row r="142" spans="1:36">
      <c r="D142" s="14"/>
      <c r="E142" s="14"/>
      <c r="F142" s="14"/>
      <c r="G142" s="14"/>
      <c r="H142" s="17"/>
      <c r="I142" s="4"/>
      <c r="J142" s="9"/>
      <c r="K142" s="9"/>
      <c r="L142" s="9"/>
      <c r="M142" s="9"/>
      <c r="N142" s="40"/>
      <c r="O142" s="22"/>
      <c r="P142" s="22"/>
      <c r="Q142" s="14"/>
      <c r="R142" s="22"/>
      <c r="S142" s="25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43"/>
      <c r="AJ142">
        <f t="shared" si="1"/>
        <v>0</v>
      </c>
    </row>
    <row r="143" spans="1:36">
      <c r="D143" s="14"/>
      <c r="E143" s="14"/>
      <c r="F143" s="14"/>
      <c r="G143" s="14"/>
      <c r="H143" s="17"/>
      <c r="I143" s="4"/>
      <c r="J143" s="9"/>
      <c r="K143" s="9"/>
      <c r="L143" s="9"/>
      <c r="M143" s="9"/>
      <c r="N143" s="40"/>
      <c r="O143" s="22"/>
      <c r="P143" s="22"/>
      <c r="Q143" s="14"/>
      <c r="R143" s="22"/>
      <c r="S143" s="25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43"/>
      <c r="AJ143">
        <f t="shared" si="1"/>
        <v>0</v>
      </c>
    </row>
    <row r="144" spans="1:36">
      <c r="C144" t="s">
        <v>12</v>
      </c>
      <c r="D144" s="16">
        <f>SUM(D11:D143)</f>
        <v>0</v>
      </c>
      <c r="E144" s="16">
        <f>SUM(E11:E143)</f>
        <v>4185.92</v>
      </c>
      <c r="F144" s="16">
        <f t="shared" ref="F144:AH144" si="2">SUM(F11:F143)</f>
        <v>4230.78</v>
      </c>
      <c r="G144" s="16">
        <f t="shared" si="2"/>
        <v>0</v>
      </c>
      <c r="H144" s="18">
        <f t="shared" si="2"/>
        <v>0</v>
      </c>
      <c r="I144" s="3">
        <f t="shared" si="2"/>
        <v>306.68</v>
      </c>
      <c r="J144" s="3">
        <f t="shared" si="2"/>
        <v>8110.0199999999995</v>
      </c>
      <c r="K144" s="3">
        <f t="shared" si="2"/>
        <v>0</v>
      </c>
      <c r="L144" s="3">
        <f t="shared" si="2"/>
        <v>0</v>
      </c>
      <c r="M144" s="3">
        <f t="shared" si="2"/>
        <v>0</v>
      </c>
      <c r="N144" s="41">
        <f t="shared" si="2"/>
        <v>0</v>
      </c>
      <c r="O144" s="16">
        <f t="shared" si="2"/>
        <v>0</v>
      </c>
      <c r="P144" s="16">
        <f t="shared" si="2"/>
        <v>6872</v>
      </c>
      <c r="Q144" s="16">
        <f t="shared" si="2"/>
        <v>574.05999999999995</v>
      </c>
      <c r="R144" s="16">
        <f t="shared" si="2"/>
        <v>0</v>
      </c>
      <c r="S144" s="18">
        <f t="shared" si="2"/>
        <v>158.81</v>
      </c>
      <c r="T144" s="3">
        <f t="shared" si="2"/>
        <v>0</v>
      </c>
      <c r="U144" s="3">
        <f t="shared" si="2"/>
        <v>-36.75</v>
      </c>
      <c r="V144" s="3">
        <f t="shared" si="2"/>
        <v>50</v>
      </c>
      <c r="W144" s="3">
        <f t="shared" si="2"/>
        <v>274</v>
      </c>
      <c r="X144" s="3">
        <f t="shared" si="2"/>
        <v>0</v>
      </c>
      <c r="Y144" s="3">
        <f t="shared" si="2"/>
        <v>0</v>
      </c>
      <c r="Z144" s="3">
        <f t="shared" si="2"/>
        <v>0</v>
      </c>
      <c r="AA144" s="3">
        <f t="shared" si="2"/>
        <v>0</v>
      </c>
      <c r="AB144" s="3">
        <f t="shared" si="2"/>
        <v>0</v>
      </c>
      <c r="AC144" s="3">
        <f t="shared" si="2"/>
        <v>0</v>
      </c>
      <c r="AD144" s="3">
        <f t="shared" si="2"/>
        <v>0</v>
      </c>
      <c r="AE144" s="3">
        <f t="shared" si="2"/>
        <v>7000</v>
      </c>
      <c r="AF144" s="3">
        <f t="shared" si="2"/>
        <v>0</v>
      </c>
      <c r="AG144" s="3">
        <f t="shared" si="2"/>
        <v>0</v>
      </c>
      <c r="AH144" s="44">
        <f t="shared" si="2"/>
        <v>0</v>
      </c>
      <c r="AJ144">
        <f t="shared" si="1"/>
        <v>0</v>
      </c>
    </row>
    <row r="145" spans="1:36"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J145">
        <f t="shared" si="1"/>
        <v>0</v>
      </c>
    </row>
    <row r="146" spans="1:36">
      <c r="A146" s="10">
        <v>41640</v>
      </c>
      <c r="B146" s="32"/>
      <c r="C146" s="11" t="s">
        <v>7</v>
      </c>
      <c r="D146" s="12">
        <v>0</v>
      </c>
      <c r="E146" s="12">
        <v>30816.31</v>
      </c>
      <c r="F146" s="12">
        <v>2876.61</v>
      </c>
      <c r="G146" s="12">
        <v>316</v>
      </c>
      <c r="AJ146">
        <f t="shared" si="1"/>
        <v>0</v>
      </c>
    </row>
    <row r="147" spans="1:36" s="5" customFormat="1">
      <c r="A147" s="11"/>
      <c r="B147" s="32"/>
      <c r="C147" s="11" t="s">
        <v>0</v>
      </c>
      <c r="D147" s="12">
        <f>+D144</f>
        <v>0</v>
      </c>
      <c r="E147" s="12">
        <f>+E144</f>
        <v>4185.92</v>
      </c>
      <c r="F147" s="12">
        <f>+F144</f>
        <v>4230.78</v>
      </c>
      <c r="G147" s="12">
        <f>+G144</f>
        <v>0</v>
      </c>
      <c r="I147" s="5" t="s">
        <v>16</v>
      </c>
      <c r="N147" s="36">
        <f>SUM(H144:N144)</f>
        <v>8416.6999999999989</v>
      </c>
      <c r="O147" s="27">
        <f>SUM(D147:G147)-N147</f>
        <v>0</v>
      </c>
      <c r="P147" s="27"/>
      <c r="Q147" s="7"/>
      <c r="R147" s="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J147">
        <f t="shared" si="1"/>
        <v>0</v>
      </c>
    </row>
    <row r="148" spans="1:36" s="5" customFormat="1">
      <c r="A148" s="11"/>
      <c r="B148" s="32"/>
      <c r="C148" s="11" t="s">
        <v>13</v>
      </c>
      <c r="D148" s="12">
        <f>-O144</f>
        <v>0</v>
      </c>
      <c r="E148" s="12">
        <f>-P144</f>
        <v>-6872</v>
      </c>
      <c r="F148" s="12">
        <f>-Q144</f>
        <v>-574.05999999999995</v>
      </c>
      <c r="G148" s="12">
        <f>-R144</f>
        <v>0</v>
      </c>
      <c r="I148" s="5" t="s">
        <v>17</v>
      </c>
      <c r="N148" s="36">
        <f>SUM(S144:AH144)</f>
        <v>7446.06</v>
      </c>
      <c r="O148" s="27">
        <f>-SUM(D148:G148)-N148</f>
        <v>0</v>
      </c>
      <c r="P148" s="27"/>
      <c r="Q148" s="7"/>
      <c r="R148" s="7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J148">
        <f t="shared" si="1"/>
        <v>0</v>
      </c>
    </row>
    <row r="149" spans="1:36" s="5" customFormat="1">
      <c r="A149" s="10">
        <v>42004</v>
      </c>
      <c r="B149" s="32"/>
      <c r="C149" s="11" t="s">
        <v>14</v>
      </c>
      <c r="D149" s="12">
        <f>SUM(D146:D148)</f>
        <v>0</v>
      </c>
      <c r="E149" s="12">
        <f>SUM(E146:E148)</f>
        <v>28130.230000000003</v>
      </c>
      <c r="F149" s="12">
        <f t="shared" ref="F149:G149" si="3">SUM(F146:F148)</f>
        <v>6533.33</v>
      </c>
      <c r="G149" s="12">
        <f t="shared" si="3"/>
        <v>316</v>
      </c>
      <c r="N149" s="36"/>
      <c r="O149" s="7"/>
      <c r="P149" s="7"/>
      <c r="Q149" s="7"/>
      <c r="R149" s="7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6" s="5" customFormat="1">
      <c r="A150" s="10"/>
      <c r="B150" s="32"/>
      <c r="C150" s="11"/>
      <c r="D150" s="12"/>
      <c r="E150" s="12"/>
      <c r="F150" s="12"/>
      <c r="G150" s="12"/>
      <c r="N150" s="36"/>
      <c r="O150" s="7"/>
      <c r="P150" s="7"/>
      <c r="Q150" s="7"/>
      <c r="R150" s="7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2" spans="1:36">
      <c r="A152" s="1">
        <v>41661</v>
      </c>
      <c r="C152" s="76" t="s">
        <v>123</v>
      </c>
    </row>
    <row r="153" spans="1:36">
      <c r="C153" s="76" t="s">
        <v>124</v>
      </c>
    </row>
    <row r="154" spans="1:36">
      <c r="C154" s="28"/>
    </row>
    <row r="157" spans="1:36" ht="15.75" thickBot="1">
      <c r="A157" s="1">
        <v>42004</v>
      </c>
      <c r="E157" s="75">
        <f>SUM(E152:E156)</f>
        <v>0</v>
      </c>
    </row>
    <row r="158" spans="1:36" ht="15.75" thickTop="1"/>
  </sheetData>
  <mergeCells count="2">
    <mergeCell ref="D6:G6"/>
    <mergeCell ref="O6:R6"/>
  </mergeCells>
  <pageMargins left="0.70866141732283472" right="0.70866141732283472" top="0.74803149606299213" bottom="0.74803149606299213" header="0.31496062992125984" footer="0.31496062992125984"/>
  <pageSetup paperSize="9" scale="35" fitToHeight="1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Extended Trial Balance</vt:lpstr>
      <vt:lpstr>Draft Balance Sheet</vt:lpstr>
      <vt:lpstr>Draft P&amp;L Account</vt:lpstr>
      <vt:lpstr>Membership Pd In Advance</vt:lpstr>
      <vt:lpstr>Accruals</vt:lpstr>
      <vt:lpstr>£GBP Cash Book 1-1-14-31-12-14</vt:lpstr>
      <vt:lpstr>Euro Cash Book 1-1-14-31-12-14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Davey</dc:creator>
  <cp:lastModifiedBy>lauradavey</cp:lastModifiedBy>
  <cp:lastPrinted>2013-06-26T14:40:06Z</cp:lastPrinted>
  <dcterms:created xsi:type="dcterms:W3CDTF">2012-10-06T10:19:08Z</dcterms:created>
  <dcterms:modified xsi:type="dcterms:W3CDTF">2014-09-17T10:20:57Z</dcterms:modified>
</cp:coreProperties>
</file>